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\Desktop\ELEKTRIAUTO RENT AS\! EMISSIOON II\04.12.2019 PUBLIC\"/>
    </mc:Choice>
  </mc:AlternateContent>
  <xr:revisionPtr revIDLastSave="0" documentId="13_ncr:1_{E9B3E7AA-3B47-41DB-8D63-9B21B3AAF08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Äriplaan" sheetId="2" r:id="rId1"/>
    <sheet name="Auto hind 31000" sheetId="11" r:id="rId2"/>
    <sheet name="Auto hind 22500€€" sheetId="12" r:id="rId3"/>
    <sheet name="Auto hind 25000€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R18" i="2"/>
  <c r="R19" i="2"/>
  <c r="R20" i="2"/>
  <c r="R21" i="2"/>
  <c r="R22" i="2"/>
  <c r="R23" i="2"/>
  <c r="R24" i="2"/>
  <c r="R25" i="2"/>
  <c r="R26" i="2"/>
  <c r="R17" i="2"/>
  <c r="R16" i="2"/>
  <c r="R15" i="2"/>
  <c r="AD5" i="2" l="1"/>
  <c r="J5" i="2" s="1"/>
  <c r="AD6" i="2"/>
  <c r="J6" i="2" s="1"/>
  <c r="AD7" i="2"/>
  <c r="J7" i="2" s="1"/>
  <c r="AD8" i="2"/>
  <c r="J8" i="2" s="1"/>
  <c r="AD9" i="2"/>
  <c r="J9" i="2" s="1"/>
  <c r="AD10" i="2"/>
  <c r="J10" i="2" s="1"/>
  <c r="AD11" i="2"/>
  <c r="J11" i="2" s="1"/>
  <c r="AD12" i="2"/>
  <c r="J12" i="2" s="1"/>
  <c r="AD13" i="2"/>
  <c r="J13" i="2" s="1"/>
  <c r="AD14" i="2"/>
  <c r="J14" i="2" s="1"/>
  <c r="AD15" i="2"/>
  <c r="J15" i="2" s="1"/>
  <c r="AD16" i="2"/>
  <c r="J16" i="2" s="1"/>
  <c r="AD17" i="2"/>
  <c r="J17" i="2" s="1"/>
  <c r="AD18" i="2"/>
  <c r="J18" i="2" s="1"/>
  <c r="AD19" i="2"/>
  <c r="J19" i="2" s="1"/>
  <c r="AD20" i="2"/>
  <c r="J20" i="2" s="1"/>
  <c r="AD21" i="2"/>
  <c r="J21" i="2" s="1"/>
  <c r="AD22" i="2"/>
  <c r="J22" i="2" s="1"/>
  <c r="AD23" i="2"/>
  <c r="J23" i="2" s="1"/>
  <c r="AD24" i="2"/>
  <c r="J24" i="2" s="1"/>
  <c r="AD25" i="2"/>
  <c r="J25" i="2" s="1"/>
  <c r="AD26" i="2"/>
  <c r="J26" i="2" s="1"/>
  <c r="AD4" i="2"/>
  <c r="J4" i="2" s="1"/>
  <c r="X25" i="2"/>
  <c r="Y25" i="2"/>
  <c r="AB25" i="2"/>
  <c r="X26" i="2"/>
  <c r="Y26" i="2"/>
  <c r="AB26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3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4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3" i="2"/>
  <c r="AB3" i="2"/>
  <c r="AA3" i="2"/>
  <c r="Z14" i="2" l="1"/>
  <c r="Z26" i="2"/>
  <c r="Z17" i="2"/>
  <c r="Z3" i="2"/>
  <c r="Z9" i="2"/>
  <c r="Z23" i="2"/>
  <c r="Z15" i="2"/>
  <c r="Z7" i="2"/>
  <c r="Z5" i="2"/>
  <c r="Z13" i="2"/>
  <c r="Z21" i="2"/>
  <c r="Z6" i="2"/>
  <c r="Z18" i="2"/>
  <c r="Z10" i="2"/>
  <c r="Z25" i="2"/>
  <c r="Z16" i="2"/>
  <c r="Z8" i="2"/>
  <c r="Z11" i="2"/>
  <c r="Z24" i="2"/>
  <c r="Z22" i="2"/>
  <c r="Z12" i="2"/>
  <c r="Z4" i="2"/>
  <c r="Z20" i="2"/>
  <c r="Z19" i="2"/>
  <c r="D12" i="2"/>
  <c r="D6" i="2"/>
  <c r="D5" i="2"/>
  <c r="D10" i="2" l="1"/>
  <c r="D8" i="2"/>
  <c r="D7" i="2"/>
  <c r="D9" i="2"/>
  <c r="D11" i="2"/>
  <c r="F2" i="2" l="1"/>
  <c r="G2" i="2"/>
  <c r="N2" i="2" s="1"/>
  <c r="F4" i="2" l="1"/>
  <c r="F16" i="2" l="1"/>
  <c r="F5" i="2"/>
  <c r="F12" i="2"/>
  <c r="F10" i="2"/>
  <c r="F9" i="2"/>
  <c r="F8" i="2"/>
  <c r="F11" i="2"/>
  <c r="F15" i="2"/>
  <c r="F7" i="2"/>
  <c r="F14" i="2"/>
  <c r="F6" i="2"/>
  <c r="F13" i="2"/>
  <c r="S3" i="2"/>
  <c r="E3" i="2" s="1"/>
  <c r="S4" i="2" l="1"/>
  <c r="E4" i="2" s="1"/>
  <c r="AA4" i="2"/>
  <c r="F3" i="2"/>
  <c r="H3" i="2"/>
  <c r="I3" i="2"/>
  <c r="K3" i="2"/>
  <c r="L3" i="2"/>
  <c r="T3" i="2"/>
  <c r="S5" i="2" l="1"/>
  <c r="E5" i="2" s="1"/>
  <c r="AA5" i="2"/>
  <c r="M3" i="2"/>
  <c r="G3" i="2" s="1"/>
  <c r="N3" i="2" s="1"/>
  <c r="H4" i="2"/>
  <c r="L5" i="2" s="1"/>
  <c r="H5" i="2"/>
  <c r="L6" i="2" s="1"/>
  <c r="H7" i="2"/>
  <c r="L8" i="2" s="1"/>
  <c r="H8" i="2"/>
  <c r="L9" i="2" s="1"/>
  <c r="H9" i="2"/>
  <c r="L10" i="2" s="1"/>
  <c r="H11" i="2"/>
  <c r="L12" i="2" s="1"/>
  <c r="H12" i="2"/>
  <c r="L13" i="2" s="1"/>
  <c r="H13" i="2"/>
  <c r="L14" i="2" s="1"/>
  <c r="H14" i="2"/>
  <c r="L15" i="2" s="1"/>
  <c r="H15" i="2"/>
  <c r="L16" i="2" s="1"/>
  <c r="H16" i="2"/>
  <c r="L17" i="2" s="1"/>
  <c r="H17" i="2"/>
  <c r="L18" i="2" s="1"/>
  <c r="H18" i="2"/>
  <c r="L19" i="2" s="1"/>
  <c r="H19" i="2"/>
  <c r="L20" i="2" s="1"/>
  <c r="H20" i="2"/>
  <c r="L21" i="2" s="1"/>
  <c r="H21" i="2"/>
  <c r="L22" i="2" s="1"/>
  <c r="H22" i="2"/>
  <c r="L23" i="2" s="1"/>
  <c r="H23" i="2"/>
  <c r="L24" i="2" s="1"/>
  <c r="H24" i="2"/>
  <c r="L25" i="2" s="1"/>
  <c r="H25" i="2"/>
  <c r="L26" i="2" s="1"/>
  <c r="H26" i="2"/>
  <c r="T1" i="2"/>
  <c r="I4" i="2"/>
  <c r="K5" i="2" s="1"/>
  <c r="I5" i="2"/>
  <c r="I6" i="2"/>
  <c r="I7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S6" i="2" l="1"/>
  <c r="E6" i="2" s="1"/>
  <c r="AA6" i="2"/>
  <c r="H6" i="2"/>
  <c r="L7" i="2" s="1"/>
  <c r="H10" i="2"/>
  <c r="L11" i="2" s="1"/>
  <c r="S7" i="2" l="1"/>
  <c r="E7" i="2" s="1"/>
  <c r="AA7" i="2"/>
  <c r="S8" i="2" l="1"/>
  <c r="E8" i="2" s="1"/>
  <c r="AA8" i="2"/>
  <c r="I8" i="2"/>
  <c r="S9" i="2" l="1"/>
  <c r="E9" i="2" s="1"/>
  <c r="AA9" i="2"/>
  <c r="S10" i="2" l="1"/>
  <c r="E10" i="2" s="1"/>
  <c r="AA10" i="2"/>
  <c r="S11" i="2" l="1"/>
  <c r="E11" i="2" s="1"/>
  <c r="AA11" i="2"/>
  <c r="I9" i="2"/>
  <c r="S12" i="2" l="1"/>
  <c r="E12" i="2" s="1"/>
  <c r="AA12" i="2"/>
  <c r="I10" i="2"/>
  <c r="S13" i="2" l="1"/>
  <c r="E13" i="2" s="1"/>
  <c r="AA13" i="2"/>
  <c r="K11" i="2"/>
  <c r="M11" i="2" s="1"/>
  <c r="I11" i="2"/>
  <c r="S14" i="2" l="1"/>
  <c r="E14" i="2" s="1"/>
  <c r="AA14" i="2"/>
  <c r="K12" i="2"/>
  <c r="M12" i="2" s="1"/>
  <c r="I12" i="2"/>
  <c r="S15" i="2" l="1"/>
  <c r="E15" i="2" s="1"/>
  <c r="AA15" i="2"/>
  <c r="K13" i="2"/>
  <c r="M13" i="2" s="1"/>
  <c r="I13" i="2"/>
  <c r="K14" i="2" s="1"/>
  <c r="S16" i="2" l="1"/>
  <c r="E16" i="2" s="1"/>
  <c r="AA16" i="2"/>
  <c r="M14" i="2"/>
  <c r="I14" i="2"/>
  <c r="S17" i="2" l="1"/>
  <c r="E17" i="2" s="1"/>
  <c r="AA17" i="2"/>
  <c r="K15" i="2"/>
  <c r="M15" i="2" s="1"/>
  <c r="K7" i="2"/>
  <c r="M7" i="2" s="1"/>
  <c r="K10" i="2"/>
  <c r="M10" i="2" s="1"/>
  <c r="K6" i="2"/>
  <c r="M6" i="2" s="1"/>
  <c r="K9" i="2"/>
  <c r="M9" i="2" s="1"/>
  <c r="M5" i="2"/>
  <c r="K8" i="2"/>
  <c r="M8" i="2" s="1"/>
  <c r="S18" i="2" l="1"/>
  <c r="E18" i="2" s="1"/>
  <c r="AA18" i="2"/>
  <c r="K4" i="2"/>
  <c r="M4" i="2" s="1"/>
  <c r="S19" i="2" l="1"/>
  <c r="AA19" i="2"/>
  <c r="F18" i="2"/>
  <c r="F17" i="2"/>
  <c r="F19" i="2" l="1"/>
  <c r="E19" i="2"/>
  <c r="S20" i="2"/>
  <c r="E20" i="2" s="1"/>
  <c r="AA20" i="2"/>
  <c r="I16" i="2"/>
  <c r="K17" i="2" s="1"/>
  <c r="M17" i="2" s="1"/>
  <c r="I15" i="2"/>
  <c r="K16" i="2" s="1"/>
  <c r="M16" i="2" s="1"/>
  <c r="I17" i="2"/>
  <c r="K18" i="2" s="1"/>
  <c r="M18" i="2" s="1"/>
  <c r="G4" i="2"/>
  <c r="N4" i="2" s="1"/>
  <c r="S21" i="2" l="1"/>
  <c r="E21" i="2" s="1"/>
  <c r="AA21" i="2"/>
  <c r="F20" i="2"/>
  <c r="G5" i="2"/>
  <c r="N5" i="2" s="1"/>
  <c r="I18" i="2"/>
  <c r="K19" i="2" s="1"/>
  <c r="M19" i="2" s="1"/>
  <c r="S22" i="2" l="1"/>
  <c r="E22" i="2" s="1"/>
  <c r="AA22" i="2"/>
  <c r="F21" i="2"/>
  <c r="I19" i="2"/>
  <c r="K20" i="2" s="1"/>
  <c r="M20" i="2" s="1"/>
  <c r="S23" i="2" l="1"/>
  <c r="E23" i="2" s="1"/>
  <c r="AA23" i="2"/>
  <c r="F22" i="2"/>
  <c r="I20" i="2"/>
  <c r="K21" i="2" s="1"/>
  <c r="M21" i="2" s="1"/>
  <c r="S24" i="2" l="1"/>
  <c r="AA24" i="2"/>
  <c r="F23" i="2"/>
  <c r="I21" i="2"/>
  <c r="K22" i="2" s="1"/>
  <c r="M22" i="2" s="1"/>
  <c r="AA25" i="2" l="1"/>
  <c r="E24" i="2"/>
  <c r="S25" i="2"/>
  <c r="F24" i="2"/>
  <c r="I22" i="2"/>
  <c r="K23" i="2" s="1"/>
  <c r="M23" i="2" s="1"/>
  <c r="AA26" i="2" l="1"/>
  <c r="E25" i="2"/>
  <c r="S26" i="2"/>
  <c r="E26" i="2" s="1"/>
  <c r="F25" i="2"/>
  <c r="I23" i="2"/>
  <c r="K24" i="2" s="1"/>
  <c r="M24" i="2" s="1"/>
  <c r="F26" i="2" l="1"/>
  <c r="I24" i="2"/>
  <c r="K25" i="2" s="1"/>
  <c r="M25" i="2" s="1"/>
  <c r="I25" i="2" l="1"/>
  <c r="K26" i="2" s="1"/>
  <c r="M26" i="2" s="1"/>
  <c r="I26" i="2" l="1"/>
  <c r="G6" i="2" l="1"/>
  <c r="N6" i="2" s="1"/>
  <c r="G7" i="2" l="1"/>
  <c r="N7" i="2" s="1"/>
  <c r="G8" i="2" l="1"/>
  <c r="N8" i="2" s="1"/>
  <c r="G9" i="2" l="1"/>
  <c r="N9" i="2" s="1"/>
  <c r="G10" i="2" l="1"/>
  <c r="N10" i="2" s="1"/>
  <c r="G11" i="2" l="1"/>
  <c r="N11" i="2" s="1"/>
  <c r="G12" i="2" l="1"/>
  <c r="N12" i="2" s="1"/>
  <c r="G13" i="2" l="1"/>
  <c r="N13" i="2" s="1"/>
  <c r="G14" i="2" l="1"/>
  <c r="N14" i="2" s="1"/>
  <c r="G15" i="2" l="1"/>
  <c r="N15" i="2" s="1"/>
  <c r="G16" i="2" l="1"/>
  <c r="N16" i="2" s="1"/>
  <c r="G17" i="2" l="1"/>
  <c r="N17" i="2" s="1"/>
  <c r="G18" i="2" l="1"/>
  <c r="N18" i="2" s="1"/>
  <c r="G19" i="2" l="1"/>
  <c r="N19" i="2" s="1"/>
  <c r="G20" i="2" l="1"/>
  <c r="N20" i="2" s="1"/>
  <c r="G21" i="2" l="1"/>
  <c r="N21" i="2" s="1"/>
  <c r="G22" i="2" l="1"/>
  <c r="N22" i="2" s="1"/>
  <c r="G23" i="2" l="1"/>
  <c r="N23" i="2" s="1"/>
  <c r="G24" i="2" l="1"/>
  <c r="N24" i="2" s="1"/>
  <c r="G25" i="2" l="1"/>
  <c r="N25" i="2" s="1"/>
  <c r="G26" i="2" l="1"/>
  <c r="N26" i="2" s="1"/>
</calcChain>
</file>

<file path=xl/sharedStrings.xml><?xml version="1.0" encoding="utf-8"?>
<sst xmlns="http://schemas.openxmlformats.org/spreadsheetml/2006/main" count="209" uniqueCount="143">
  <si>
    <t>Kassa kuu lõpp</t>
  </si>
  <si>
    <t>Kassa kuu algus</t>
  </si>
  <si>
    <t>Käibemaks</t>
  </si>
  <si>
    <t>Käibemaks tuludelt</t>
  </si>
  <si>
    <t>Käibemaks kuludelt</t>
  </si>
  <si>
    <t>Varade  müük</t>
  </si>
  <si>
    <t>Varade ost</t>
  </si>
  <si>
    <t>Autode ost</t>
  </si>
  <si>
    <t>Autode müük</t>
  </si>
  <si>
    <t>Auto hind ostmisel</t>
  </si>
  <si>
    <t>Auto hind müümisel</t>
  </si>
  <si>
    <t>KUU</t>
  </si>
  <si>
    <t>Läbisõit</t>
  </si>
  <si>
    <t>Tulem autosid</t>
  </si>
  <si>
    <t>Renditulud</t>
  </si>
  <si>
    <t>asutaja kapitalist</t>
  </si>
  <si>
    <t>.</t>
  </si>
  <si>
    <t>rahavajaduse VOOR (emissioon või laen)</t>
  </si>
  <si>
    <t>vahe</t>
  </si>
  <si>
    <t>Intressi makse jäägilt</t>
  </si>
  <si>
    <t>Kuu rendihinna makse</t>
  </si>
  <si>
    <t>AUTO 7</t>
  </si>
  <si>
    <t>AUTO 8</t>
  </si>
  <si>
    <t>AUTO 9</t>
  </si>
  <si>
    <t>AUTO 10</t>
  </si>
  <si>
    <t>AUTO 11</t>
  </si>
  <si>
    <t>AUTO 12</t>
  </si>
  <si>
    <t>AUTO 13</t>
  </si>
  <si>
    <t>AUTO 14</t>
  </si>
  <si>
    <t>AUTO 15</t>
  </si>
  <si>
    <t>AUTO 16</t>
  </si>
  <si>
    <t>AUTO 17</t>
  </si>
  <si>
    <t>AUTO 18</t>
  </si>
  <si>
    <t>AUTO 19</t>
  </si>
  <si>
    <t>AUTO 20</t>
  </si>
  <si>
    <t>AUTO 21</t>
  </si>
  <si>
    <t>AUTO 22</t>
  </si>
  <si>
    <t>AUTO 23</t>
  </si>
  <si>
    <t>AUTO 24</t>
  </si>
  <si>
    <t>AUTO 25</t>
  </si>
  <si>
    <t>AUTO 26</t>
  </si>
  <si>
    <t>AUTO 27</t>
  </si>
  <si>
    <t>AUTO 28</t>
  </si>
  <si>
    <t>AUTO 29</t>
  </si>
  <si>
    <t>AUTO 30</t>
  </si>
  <si>
    <t>AUTO 31</t>
  </si>
  <si>
    <t>AUTO 32</t>
  </si>
  <si>
    <t>AUTO 33</t>
  </si>
  <si>
    <t>AUTO 34</t>
  </si>
  <si>
    <t>AUTO 35</t>
  </si>
  <si>
    <t>AUTO 36</t>
  </si>
  <si>
    <t>AUTO 3 25000€</t>
  </si>
  <si>
    <t>AUTO 2 25000€</t>
  </si>
  <si>
    <t>AUTO 1 22500€</t>
  </si>
  <si>
    <t>AUTO 4 25000€</t>
  </si>
  <si>
    <t>AUTO 5 31000€</t>
  </si>
  <si>
    <t>AUTO 6 31000€</t>
  </si>
  <si>
    <t>AUTO 37</t>
  </si>
  <si>
    <t>Müük</t>
  </si>
  <si>
    <t>Kuu</t>
  </si>
  <si>
    <t>Ost</t>
  </si>
  <si>
    <t>1.kuu</t>
  </si>
  <si>
    <t>2.kuu</t>
  </si>
  <si>
    <t>3.kuu</t>
  </si>
  <si>
    <t>4.kuu</t>
  </si>
  <si>
    <t>5.kuu</t>
  </si>
  <si>
    <t>6.kuu</t>
  </si>
  <si>
    <t>7.kuu</t>
  </si>
  <si>
    <t>8.kuu</t>
  </si>
  <si>
    <t>9.kuu</t>
  </si>
  <si>
    <t>10.kuu</t>
  </si>
  <si>
    <t>11.kuu</t>
  </si>
  <si>
    <t>11kuu</t>
  </si>
  <si>
    <t>12.kuu</t>
  </si>
  <si>
    <t>13.kuu</t>
  </si>
  <si>
    <t>14.kuu</t>
  </si>
  <si>
    <t>15.kuu</t>
  </si>
  <si>
    <t>16.kuu</t>
  </si>
  <si>
    <t>17.kuu</t>
  </si>
  <si>
    <t>18.kuu</t>
  </si>
  <si>
    <t>19.kuu</t>
  </si>
  <si>
    <t>20.kuu</t>
  </si>
  <si>
    <t>21.kuu</t>
  </si>
  <si>
    <t>22.kuu</t>
  </si>
  <si>
    <t>23.kuu</t>
  </si>
  <si>
    <t>24.kuu</t>
  </si>
  <si>
    <t>Autoostu kuu:</t>
  </si>
  <si>
    <t>RENDITULU</t>
  </si>
  <si>
    <t>Lisarahavajadus</t>
  </si>
  <si>
    <t>Sõiduki väljaostuhind</t>
  </si>
  <si>
    <t>Sõiduki käibemaksuta hind</t>
  </si>
  <si>
    <t>Kuu amortisatsiion</t>
  </si>
  <si>
    <t>Rendimakse kuu</t>
  </si>
  <si>
    <t>Ostuhind</t>
  </si>
  <si>
    <t>AUTO 38</t>
  </si>
  <si>
    <t>AUTO 39</t>
  </si>
  <si>
    <t>AUTO 40</t>
  </si>
  <si>
    <t>AUTO 41</t>
  </si>
  <si>
    <t>AUTO 42</t>
  </si>
  <si>
    <t>AUTO 43</t>
  </si>
  <si>
    <t>AUTO 44</t>
  </si>
  <si>
    <t>AUTO 45</t>
  </si>
  <si>
    <t>AUTO 46</t>
  </si>
  <si>
    <t>AUTO 47</t>
  </si>
  <si>
    <t>AUTO 48</t>
  </si>
  <si>
    <t>AUTO 49</t>
  </si>
  <si>
    <t>AUTO 50</t>
  </si>
  <si>
    <t>AUTO 51</t>
  </si>
  <si>
    <t>AUTO 52</t>
  </si>
  <si>
    <t>AUTO 53</t>
  </si>
  <si>
    <t>AUTO 54</t>
  </si>
  <si>
    <t>AUTO 55</t>
  </si>
  <si>
    <t>AUTO 56</t>
  </si>
  <si>
    <t>AUTO 57</t>
  </si>
  <si>
    <t>AUTO 58</t>
  </si>
  <si>
    <t>AUTO 59</t>
  </si>
  <si>
    <t>AUTO 60</t>
  </si>
  <si>
    <t>AUTO 61</t>
  </si>
  <si>
    <t>AUTO 62</t>
  </si>
  <si>
    <t>AUTO 63</t>
  </si>
  <si>
    <t>AUTO 64</t>
  </si>
  <si>
    <t>AUTO 65</t>
  </si>
  <si>
    <t>AUTO 66</t>
  </si>
  <si>
    <t>AUTO 67</t>
  </si>
  <si>
    <t>AUTO 68</t>
  </si>
  <si>
    <t>AUTO 69</t>
  </si>
  <si>
    <t>AUTO 70</t>
  </si>
  <si>
    <t>AUTO 71</t>
  </si>
  <si>
    <t>AUTO 72</t>
  </si>
  <si>
    <t>AUTO 73</t>
  </si>
  <si>
    <t>AUTO 74</t>
  </si>
  <si>
    <t>AUTO 75</t>
  </si>
  <si>
    <t>AUTO 76</t>
  </si>
  <si>
    <t>Autode turuväärtus varana (sisaldab KM)</t>
  </si>
  <si>
    <t>Autosid kokku</t>
  </si>
  <si>
    <t>Count renditulu</t>
  </si>
  <si>
    <t>AUTO 77</t>
  </si>
  <si>
    <t>Renditulu arvutus</t>
  </si>
  <si>
    <t>AMORTISATSIOONIGRAAFIK</t>
  </si>
  <si>
    <t>See kasvuprognoos kehtib ainult Elektritaksoga koostöö kohta.</t>
  </si>
  <si>
    <t>Potentsiaalsed uued koostööpartnerid (eriti II faas) toovad tõenäoliselt kaasa ka veel suurema kasvu</t>
  </si>
  <si>
    <t>Kuluprognoosi lisaks km-kohustusele ja nahkistmete lisamisele (auto hinna sees) pole toodud, sest on kaduvväikesed (vaid väärtpaberite hoidmise tasu Nasdaqis ja äriregistri riigilõivud)</t>
  </si>
  <si>
    <t>ROHKEM EMISSIOONE VAJA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</si>
</sst>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425]_-;\-* #,##0.00\ [$€-425]_-;_-* &quot;-&quot;??\ [$€-425]_-;_-@_-"/>
    <numFmt numFmtId="165" formatCode="_-* #,##0\ [$€-425]_-;\-* #,##0\ [$€-425]_-;_-* &quot;-&quot;??\ [$€-425]_-;_-@_-"/>
    <numFmt numFmtId="166" formatCode="#,##0.00\ &quot;€&quot;"/>
    <numFmt numFmtId="167" formatCode="0.0000000%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/>
    <xf numFmtId="164" fontId="0" fillId="0" borderId="1" xfId="0" applyNumberFormat="1" applyBorder="1"/>
    <xf numFmtId="0" fontId="0" fillId="0" borderId="1" xfId="0" applyNumberFormat="1" applyBorder="1"/>
    <xf numFmtId="17" fontId="0" fillId="0" borderId="1" xfId="0" applyNumberFormat="1" applyBorder="1"/>
    <xf numFmtId="164" fontId="0" fillId="2" borderId="1" xfId="0" applyNumberFormat="1" applyFill="1" applyBorder="1"/>
    <xf numFmtId="0" fontId="0" fillId="2" borderId="1" xfId="0" applyNumberForma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0" xfId="0" applyNumberFormat="1"/>
    <xf numFmtId="44" fontId="0" fillId="0" borderId="0" xfId="0" applyNumberFormat="1"/>
    <xf numFmtId="165" fontId="0" fillId="0" borderId="1" xfId="0" applyNumberFormat="1" applyBorder="1" applyAlignment="1">
      <alignment horizontal="center" wrapText="1"/>
    </xf>
    <xf numFmtId="166" fontId="0" fillId="0" borderId="0" xfId="0" applyNumberFormat="1"/>
    <xf numFmtId="17" fontId="0" fillId="0" borderId="1" xfId="0" applyNumberFormat="1" applyFill="1" applyBorder="1"/>
    <xf numFmtId="2" fontId="0" fillId="0" borderId="1" xfId="0" applyNumberFormat="1" applyFill="1" applyBorder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 wrapText="1"/>
    </xf>
    <xf numFmtId="166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/>
    <xf numFmtId="166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Fill="1" applyBorder="1"/>
    <xf numFmtId="0" fontId="4" fillId="0" borderId="0" xfId="0" applyFont="1"/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center" wrapText="1"/>
    </xf>
    <xf numFmtId="167" fontId="0" fillId="0" borderId="0" xfId="1" applyNumberFormat="1" applyFont="1"/>
    <xf numFmtId="0" fontId="0" fillId="0" borderId="0" xfId="0" applyFont="1" applyAlignment="1">
      <alignment horizontal="center" wrapText="1"/>
    </xf>
    <xf numFmtId="9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166" fontId="0" fillId="0" borderId="0" xfId="0" applyNumberFormat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164" fontId="1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81"/>
  <sheetViews>
    <sheetView tabSelected="1" zoomScale="85" zoomScaleNormal="85" workbookViewId="0">
      <pane xSplit="1" topLeftCell="B1" activePane="topRight" state="frozen"/>
      <selection pane="topRight" activeCell="N27" sqref="N27"/>
    </sheetView>
  </sheetViews>
  <sheetFormatPr defaultRowHeight="15" x14ac:dyDescent="0.25"/>
  <cols>
    <col min="1" max="1" width="3" bestFit="1" customWidth="1"/>
    <col min="2" max="2" width="8.7109375" bestFit="1" customWidth="1"/>
    <col min="3" max="3" width="19" style="22" bestFit="1" customWidth="1"/>
    <col min="4" max="4" width="16.28515625" style="2" customWidth="1"/>
    <col min="5" max="5" width="10.140625" style="3" customWidth="1"/>
    <col min="6" max="6" width="14.42578125" bestFit="1" customWidth="1"/>
    <col min="7" max="7" width="16.140625" style="2" bestFit="1" customWidth="1"/>
    <col min="8" max="8" width="12.85546875" style="2" bestFit="1" customWidth="1"/>
    <col min="9" max="9" width="14.7109375" style="2" bestFit="1" customWidth="1"/>
    <col min="10" max="10" width="12.28515625" style="4" bestFit="1" customWidth="1"/>
    <col min="11" max="11" width="19.85546875" style="4" bestFit="1" customWidth="1"/>
    <col min="12" max="12" width="20.140625" style="4" bestFit="1" customWidth="1"/>
    <col min="13" max="13" width="12" style="4" bestFit="1" customWidth="1"/>
    <col min="14" max="14" width="15.5703125" style="2" bestFit="1" customWidth="1"/>
    <col min="15" max="15" width="10.7109375" bestFit="1" customWidth="1"/>
    <col min="16" max="16" width="19.42578125" style="2" bestFit="1" customWidth="1"/>
    <col min="17" max="17" width="13.140625" style="3" bestFit="1" customWidth="1"/>
    <col min="18" max="18" width="20.7109375" style="2" bestFit="1" customWidth="1"/>
    <col min="20" max="20" width="8.7109375" bestFit="1" customWidth="1"/>
    <col min="22" max="22" width="5.85546875" style="61" customWidth="1"/>
    <col min="27" max="27" width="14.28515625" customWidth="1"/>
    <col min="28" max="28" width="15.5703125" customWidth="1"/>
    <col min="29" max="29" width="9.140625" style="67"/>
    <col min="30" max="30" width="11.28515625" bestFit="1" customWidth="1"/>
    <col min="35" max="78" width="11" bestFit="1" customWidth="1"/>
    <col min="79" max="79" width="11" customWidth="1"/>
    <col min="80" max="82" width="11" bestFit="1" customWidth="1"/>
    <col min="83" max="84" width="11" customWidth="1"/>
    <col min="85" max="89" width="11" bestFit="1" customWidth="1"/>
    <col min="90" max="90" width="11" customWidth="1"/>
    <col min="91" max="99" width="11" bestFit="1" customWidth="1"/>
    <col min="100" max="100" width="11" customWidth="1"/>
    <col min="101" max="103" width="11" bestFit="1" customWidth="1"/>
    <col min="104" max="104" width="11" customWidth="1"/>
    <col min="105" max="117" width="11" bestFit="1" customWidth="1"/>
  </cols>
  <sheetData>
    <row r="1" spans="1:107" s="19" customFormat="1" ht="66" customHeight="1" x14ac:dyDescent="0.3">
      <c r="A1" s="13"/>
      <c r="B1" s="13" t="s">
        <v>11</v>
      </c>
      <c r="C1" s="20" t="s">
        <v>17</v>
      </c>
      <c r="D1" s="14" t="s">
        <v>88</v>
      </c>
      <c r="E1" s="15" t="s">
        <v>134</v>
      </c>
      <c r="F1" s="16" t="s">
        <v>133</v>
      </c>
      <c r="G1" s="14" t="s">
        <v>1</v>
      </c>
      <c r="H1" s="14" t="s">
        <v>6</v>
      </c>
      <c r="I1" s="14" t="s">
        <v>5</v>
      </c>
      <c r="J1" s="16" t="s">
        <v>14</v>
      </c>
      <c r="K1" s="17" t="s">
        <v>3</v>
      </c>
      <c r="L1" s="17" t="s">
        <v>4</v>
      </c>
      <c r="M1" s="17" t="s">
        <v>2</v>
      </c>
      <c r="N1" s="56" t="s">
        <v>0</v>
      </c>
      <c r="O1" s="13" t="s">
        <v>7</v>
      </c>
      <c r="P1" s="14" t="s">
        <v>9</v>
      </c>
      <c r="Q1" s="18" t="s">
        <v>8</v>
      </c>
      <c r="R1" s="14" t="s">
        <v>10</v>
      </c>
      <c r="S1" s="13" t="s">
        <v>13</v>
      </c>
      <c r="T1" s="38" t="str">
        <f>B1</f>
        <v>KUU</v>
      </c>
      <c r="V1" s="58"/>
      <c r="X1" s="72" t="s">
        <v>137</v>
      </c>
      <c r="Y1" s="73"/>
      <c r="Z1" s="73"/>
      <c r="AA1" s="73"/>
      <c r="AB1" s="73"/>
      <c r="AC1" s="73"/>
      <c r="AD1" s="19" t="s">
        <v>86</v>
      </c>
      <c r="AE1" s="33" t="s">
        <v>61</v>
      </c>
      <c r="AF1" s="33" t="s">
        <v>62</v>
      </c>
      <c r="AG1" s="33" t="s">
        <v>62</v>
      </c>
      <c r="AH1" s="33" t="s">
        <v>62</v>
      </c>
      <c r="AI1" s="33" t="s">
        <v>63</v>
      </c>
      <c r="AJ1" s="33" t="s">
        <v>63</v>
      </c>
      <c r="AK1" s="33" t="s">
        <v>63</v>
      </c>
      <c r="AL1" s="19" t="s">
        <v>64</v>
      </c>
      <c r="AM1" s="19" t="s">
        <v>64</v>
      </c>
      <c r="AN1" s="19" t="s">
        <v>64</v>
      </c>
      <c r="AO1" s="19" t="s">
        <v>65</v>
      </c>
      <c r="AP1" s="19" t="s">
        <v>65</v>
      </c>
      <c r="AQ1" s="19" t="s">
        <v>65</v>
      </c>
      <c r="AR1" s="19" t="s">
        <v>66</v>
      </c>
      <c r="AS1" s="19" t="s">
        <v>66</v>
      </c>
      <c r="AT1" s="19" t="s">
        <v>66</v>
      </c>
      <c r="AU1" s="19" t="s">
        <v>67</v>
      </c>
      <c r="AV1" s="19" t="s">
        <v>67</v>
      </c>
      <c r="AW1" s="19" t="s">
        <v>67</v>
      </c>
      <c r="AX1" s="19" t="s">
        <v>68</v>
      </c>
      <c r="AY1" s="19" t="s">
        <v>68</v>
      </c>
      <c r="AZ1" s="19" t="s">
        <v>68</v>
      </c>
      <c r="BA1" s="19" t="s">
        <v>69</v>
      </c>
      <c r="BB1" s="19" t="s">
        <v>69</v>
      </c>
      <c r="BC1" s="19" t="s">
        <v>69</v>
      </c>
      <c r="BD1" s="19" t="s">
        <v>70</v>
      </c>
      <c r="BE1" s="19" t="s">
        <v>70</v>
      </c>
      <c r="BF1" s="19" t="s">
        <v>70</v>
      </c>
      <c r="BG1" s="19" t="s">
        <v>71</v>
      </c>
      <c r="BH1" s="19" t="s">
        <v>72</v>
      </c>
      <c r="BI1" s="19" t="s">
        <v>71</v>
      </c>
      <c r="BJ1" s="19" t="s">
        <v>73</v>
      </c>
      <c r="BK1" s="19" t="s">
        <v>73</v>
      </c>
      <c r="BL1" s="19" t="s">
        <v>73</v>
      </c>
      <c r="BM1" s="19" t="s">
        <v>74</v>
      </c>
      <c r="BN1" s="19" t="s">
        <v>74</v>
      </c>
      <c r="BO1" s="19" t="s">
        <v>74</v>
      </c>
      <c r="BP1" s="19" t="s">
        <v>75</v>
      </c>
      <c r="BQ1" s="19" t="s">
        <v>75</v>
      </c>
      <c r="BR1" s="19" t="s">
        <v>75</v>
      </c>
      <c r="BS1" s="19" t="s">
        <v>75</v>
      </c>
      <c r="BT1" s="19" t="s">
        <v>76</v>
      </c>
      <c r="BU1" s="19" t="s">
        <v>76</v>
      </c>
      <c r="BV1" s="19" t="s">
        <v>76</v>
      </c>
      <c r="BW1" s="19" t="s">
        <v>76</v>
      </c>
      <c r="BX1" s="19" t="s">
        <v>77</v>
      </c>
      <c r="BY1" s="19" t="s">
        <v>77</v>
      </c>
      <c r="BZ1" s="19" t="s">
        <v>77</v>
      </c>
      <c r="CA1" s="19" t="s">
        <v>77</v>
      </c>
      <c r="CB1" s="19" t="s">
        <v>78</v>
      </c>
      <c r="CC1" s="19" t="s">
        <v>78</v>
      </c>
      <c r="CD1" s="19" t="s">
        <v>78</v>
      </c>
      <c r="CE1" s="19" t="s">
        <v>78</v>
      </c>
      <c r="CF1" s="19" t="s">
        <v>79</v>
      </c>
      <c r="CG1" s="19" t="s">
        <v>79</v>
      </c>
      <c r="CH1" s="19" t="s">
        <v>79</v>
      </c>
      <c r="CI1" s="19" t="s">
        <v>80</v>
      </c>
      <c r="CJ1" s="19" t="s">
        <v>80</v>
      </c>
      <c r="CK1" s="19" t="s">
        <v>80</v>
      </c>
      <c r="CL1" s="19" t="s">
        <v>80</v>
      </c>
      <c r="CM1" s="19" t="s">
        <v>81</v>
      </c>
      <c r="CN1" s="19" t="s">
        <v>81</v>
      </c>
      <c r="CO1" s="19" t="s">
        <v>81</v>
      </c>
      <c r="CP1" s="19" t="s">
        <v>82</v>
      </c>
      <c r="CQ1" s="19" t="s">
        <v>82</v>
      </c>
      <c r="CR1" s="19" t="s">
        <v>82</v>
      </c>
      <c r="CS1" s="19" t="s">
        <v>83</v>
      </c>
      <c r="CT1" s="19" t="s">
        <v>83</v>
      </c>
      <c r="CU1" s="19" t="s">
        <v>83</v>
      </c>
      <c r="CV1" s="19" t="s">
        <v>83</v>
      </c>
      <c r="CW1" s="19" t="s">
        <v>84</v>
      </c>
      <c r="CX1" s="19" t="s">
        <v>84</v>
      </c>
      <c r="CY1" s="19" t="s">
        <v>84</v>
      </c>
      <c r="CZ1" s="19" t="s">
        <v>84</v>
      </c>
      <c r="DA1" s="19" t="s">
        <v>85</v>
      </c>
      <c r="DB1" s="19" t="s">
        <v>85</v>
      </c>
      <c r="DC1" s="19" t="s">
        <v>85</v>
      </c>
    </row>
    <row r="2" spans="1:107" ht="15" customHeight="1" x14ac:dyDescent="0.25">
      <c r="A2" s="1">
        <v>0</v>
      </c>
      <c r="B2" s="7"/>
      <c r="C2" s="21"/>
      <c r="D2" s="5"/>
      <c r="E2" s="9">
        <f>S2</f>
        <v>0</v>
      </c>
      <c r="F2" s="76">
        <f>(P2+R2)/2*S2</f>
        <v>0</v>
      </c>
      <c r="G2" s="36">
        <f>D2</f>
        <v>0</v>
      </c>
      <c r="H2" s="5"/>
      <c r="I2" s="5">
        <v>0</v>
      </c>
      <c r="J2" s="8">
        <v>0</v>
      </c>
      <c r="K2" s="10">
        <v>0</v>
      </c>
      <c r="L2" s="10">
        <v>0</v>
      </c>
      <c r="M2" s="10">
        <v>0</v>
      </c>
      <c r="N2" s="51">
        <f t="shared" ref="N2" si="0">G2-H2</f>
        <v>0</v>
      </c>
      <c r="O2" s="1">
        <v>0</v>
      </c>
      <c r="P2" s="5"/>
      <c r="Q2" s="6">
        <v>0</v>
      </c>
      <c r="R2" s="5"/>
      <c r="S2" s="1">
        <v>0</v>
      </c>
      <c r="T2" s="1"/>
      <c r="V2" s="59"/>
      <c r="X2" s="34" t="s">
        <v>60</v>
      </c>
      <c r="Y2" s="34" t="s">
        <v>58</v>
      </c>
      <c r="Z2" s="34" t="s">
        <v>18</v>
      </c>
      <c r="AA2" s="34" t="s">
        <v>134</v>
      </c>
      <c r="AB2" s="34" t="s">
        <v>135</v>
      </c>
      <c r="AC2" s="63" t="s">
        <v>59</v>
      </c>
      <c r="AE2" s="19" t="s">
        <v>53</v>
      </c>
      <c r="AF2" s="19" t="s">
        <v>52</v>
      </c>
      <c r="AG2" s="19" t="s">
        <v>51</v>
      </c>
      <c r="AH2" s="19" t="s">
        <v>54</v>
      </c>
      <c r="AI2" s="19" t="s">
        <v>55</v>
      </c>
      <c r="AJ2" s="19" t="s">
        <v>56</v>
      </c>
      <c r="AK2" s="19" t="s">
        <v>21</v>
      </c>
      <c r="AL2" s="19" t="s">
        <v>22</v>
      </c>
      <c r="AM2" s="19" t="s">
        <v>23</v>
      </c>
      <c r="AN2" s="19" t="s">
        <v>24</v>
      </c>
      <c r="AO2" s="19" t="s">
        <v>25</v>
      </c>
      <c r="AP2" s="19" t="s">
        <v>26</v>
      </c>
      <c r="AQ2" s="19" t="s">
        <v>27</v>
      </c>
      <c r="AR2" s="19" t="s">
        <v>28</v>
      </c>
      <c r="AS2" s="19" t="s">
        <v>29</v>
      </c>
      <c r="AT2" s="19" t="s">
        <v>30</v>
      </c>
      <c r="AU2" s="19" t="s">
        <v>31</v>
      </c>
      <c r="AV2" s="19" t="s">
        <v>32</v>
      </c>
      <c r="AW2" s="19" t="s">
        <v>33</v>
      </c>
      <c r="AX2" s="19" t="s">
        <v>34</v>
      </c>
      <c r="AY2" s="19" t="s">
        <v>35</v>
      </c>
      <c r="AZ2" s="19" t="s">
        <v>36</v>
      </c>
      <c r="BA2" s="19" t="s">
        <v>37</v>
      </c>
      <c r="BB2" s="19" t="s">
        <v>38</v>
      </c>
      <c r="BC2" s="19" t="s">
        <v>39</v>
      </c>
      <c r="BD2" s="19" t="s">
        <v>40</v>
      </c>
      <c r="BE2" s="19" t="s">
        <v>41</v>
      </c>
      <c r="BF2" s="19" t="s">
        <v>42</v>
      </c>
      <c r="BG2" s="19" t="s">
        <v>43</v>
      </c>
      <c r="BH2" s="19" t="s">
        <v>44</v>
      </c>
      <c r="BI2" s="19" t="s">
        <v>45</v>
      </c>
      <c r="BJ2" s="19" t="s">
        <v>46</v>
      </c>
      <c r="BK2" s="19" t="s">
        <v>47</v>
      </c>
      <c r="BL2" s="19" t="s">
        <v>48</v>
      </c>
      <c r="BM2" s="19" t="s">
        <v>49</v>
      </c>
      <c r="BN2" s="19" t="s">
        <v>50</v>
      </c>
      <c r="BO2" s="19" t="s">
        <v>57</v>
      </c>
      <c r="BP2" s="19" t="s">
        <v>94</v>
      </c>
      <c r="BQ2" s="19" t="s">
        <v>95</v>
      </c>
      <c r="BR2" s="19" t="s">
        <v>96</v>
      </c>
      <c r="BS2" s="19" t="s">
        <v>97</v>
      </c>
      <c r="BT2" s="19" t="s">
        <v>98</v>
      </c>
      <c r="BU2" s="19" t="s">
        <v>99</v>
      </c>
      <c r="BV2" s="19" t="s">
        <v>100</v>
      </c>
      <c r="BW2" s="19" t="s">
        <v>101</v>
      </c>
      <c r="BX2" s="19" t="s">
        <v>102</v>
      </c>
      <c r="BY2" s="19" t="s">
        <v>103</v>
      </c>
      <c r="BZ2" s="19" t="s">
        <v>104</v>
      </c>
      <c r="CA2" s="19" t="s">
        <v>105</v>
      </c>
      <c r="CB2" s="19" t="s">
        <v>106</v>
      </c>
      <c r="CC2" s="19" t="s">
        <v>107</v>
      </c>
      <c r="CD2" s="19" t="s">
        <v>108</v>
      </c>
      <c r="CE2" s="19" t="s">
        <v>109</v>
      </c>
      <c r="CF2" s="19" t="s">
        <v>110</v>
      </c>
      <c r="CG2" s="19" t="s">
        <v>111</v>
      </c>
      <c r="CH2" s="19" t="s">
        <v>112</v>
      </c>
      <c r="CI2" s="19" t="s">
        <v>113</v>
      </c>
      <c r="CJ2" s="19" t="s">
        <v>114</v>
      </c>
      <c r="CK2" s="19" t="s">
        <v>115</v>
      </c>
      <c r="CL2" s="19" t="s">
        <v>116</v>
      </c>
      <c r="CM2" s="19" t="s">
        <v>117</v>
      </c>
      <c r="CN2" s="19" t="s">
        <v>118</v>
      </c>
      <c r="CO2" s="19" t="s">
        <v>119</v>
      </c>
      <c r="CP2" s="19" t="s">
        <v>120</v>
      </c>
      <c r="CQ2" s="19" t="s">
        <v>121</v>
      </c>
      <c r="CR2" s="19" t="s">
        <v>122</v>
      </c>
      <c r="CS2" s="19" t="s">
        <v>123</v>
      </c>
      <c r="CT2" s="19" t="s">
        <v>124</v>
      </c>
      <c r="CU2" s="19" t="s">
        <v>125</v>
      </c>
      <c r="CV2" s="19" t="s">
        <v>126</v>
      </c>
      <c r="CW2" s="19" t="s">
        <v>127</v>
      </c>
      <c r="CX2" s="19" t="s">
        <v>128</v>
      </c>
      <c r="CY2" s="19" t="s">
        <v>129</v>
      </c>
      <c r="CZ2" s="19" t="s">
        <v>130</v>
      </c>
      <c r="DA2" s="19" t="s">
        <v>131</v>
      </c>
      <c r="DB2" s="19" t="s">
        <v>132</v>
      </c>
      <c r="DC2" s="19" t="s">
        <v>136</v>
      </c>
    </row>
    <row r="3" spans="1:107" ht="15" customHeight="1" x14ac:dyDescent="0.25">
      <c r="A3" s="1">
        <v>1</v>
      </c>
      <c r="B3" s="7">
        <v>43739</v>
      </c>
      <c r="C3" s="37" t="s">
        <v>15</v>
      </c>
      <c r="D3" s="5">
        <v>25000</v>
      </c>
      <c r="E3" s="9">
        <f t="shared" ref="E3:E26" si="1">S3</f>
        <v>1</v>
      </c>
      <c r="F3" s="76">
        <f>P3*S3</f>
        <v>22500</v>
      </c>
      <c r="G3" s="36">
        <f t="shared" ref="G3:G26" si="2">D3+I3+J3-M3+N2</f>
        <v>25000</v>
      </c>
      <c r="H3" s="5">
        <f>P3*O3</f>
        <v>22500</v>
      </c>
      <c r="I3" s="5">
        <f>Q3*R3</f>
        <v>0</v>
      </c>
      <c r="J3" s="8">
        <v>0</v>
      </c>
      <c r="K3" s="10">
        <f>(I2-I2/1.2)+(J2-J2/1.2)</f>
        <v>0</v>
      </c>
      <c r="L3" s="10">
        <f>H2-H2/1.2</f>
        <v>0</v>
      </c>
      <c r="M3" s="10">
        <f>K3-L3</f>
        <v>0</v>
      </c>
      <c r="N3" s="51">
        <f>G3-H3</f>
        <v>2500</v>
      </c>
      <c r="O3" s="1">
        <v>1</v>
      </c>
      <c r="P3" s="5">
        <v>22500</v>
      </c>
      <c r="Q3" s="6">
        <v>0</v>
      </c>
      <c r="R3" s="5"/>
      <c r="S3" s="1">
        <f t="shared" ref="S3:S26" si="3">S2+O3-Q3</f>
        <v>1</v>
      </c>
      <c r="T3" s="7">
        <f t="shared" ref="T3:T26" si="4">B3</f>
        <v>43739</v>
      </c>
      <c r="V3" s="60"/>
      <c r="W3" s="3"/>
      <c r="X3">
        <f t="shared" ref="X3:X26" si="5">O3</f>
        <v>1</v>
      </c>
      <c r="Y3">
        <f t="shared" ref="Y3:Y26" si="6">Q3</f>
        <v>0</v>
      </c>
      <c r="Z3">
        <f>X3-Y3</f>
        <v>1</v>
      </c>
      <c r="AA3">
        <f t="shared" ref="AA3:AA26" si="7">S2</f>
        <v>0</v>
      </c>
      <c r="AB3">
        <f>COUNT(AE3:BO3)</f>
        <v>0</v>
      </c>
      <c r="AC3" s="64">
        <v>1</v>
      </c>
      <c r="AD3" s="19" t="s">
        <v>87</v>
      </c>
      <c r="AP3" t="s">
        <v>16</v>
      </c>
    </row>
    <row r="4" spans="1:107" ht="15" customHeight="1" x14ac:dyDescent="0.25">
      <c r="A4" s="1">
        <v>2</v>
      </c>
      <c r="B4" s="7">
        <v>43770</v>
      </c>
      <c r="C4" s="24">
        <v>1</v>
      </c>
      <c r="D4" s="5">
        <v>75000</v>
      </c>
      <c r="E4" s="9">
        <f t="shared" si="1"/>
        <v>4</v>
      </c>
      <c r="F4" s="76">
        <f>O4*P4+P3*0.98</f>
        <v>97050</v>
      </c>
      <c r="G4" s="36">
        <f t="shared" si="2"/>
        <v>78247.5</v>
      </c>
      <c r="H4" s="5">
        <f t="shared" ref="H4:H26" si="8">P4*O4</f>
        <v>75000</v>
      </c>
      <c r="I4" s="5">
        <f t="shared" ref="I4:I26" si="9">Q4*R4</f>
        <v>0</v>
      </c>
      <c r="J4" s="8">
        <f>AD4</f>
        <v>747.5</v>
      </c>
      <c r="K4" s="10">
        <f>(I3-I3/1.2)+(J3-J3/1.2)</f>
        <v>0</v>
      </c>
      <c r="L4" s="10">
        <v>0</v>
      </c>
      <c r="M4" s="10">
        <f>K4-L4</f>
        <v>0</v>
      </c>
      <c r="N4" s="51">
        <f>G4-H4-V4</f>
        <v>3247.5</v>
      </c>
      <c r="O4" s="12">
        <v>3</v>
      </c>
      <c r="P4" s="5">
        <v>25000</v>
      </c>
      <c r="Q4" s="6">
        <v>0</v>
      </c>
      <c r="R4" s="5"/>
      <c r="S4" s="1">
        <f t="shared" si="3"/>
        <v>4</v>
      </c>
      <c r="T4" s="7">
        <f t="shared" si="4"/>
        <v>43770</v>
      </c>
      <c r="X4">
        <f t="shared" si="5"/>
        <v>3</v>
      </c>
      <c r="Y4">
        <f t="shared" si="6"/>
        <v>0</v>
      </c>
      <c r="Z4">
        <f t="shared" ref="Z4:Z26" si="10">X4-Y4</f>
        <v>3</v>
      </c>
      <c r="AA4">
        <f t="shared" si="7"/>
        <v>1</v>
      </c>
      <c r="AB4">
        <f t="shared" ref="AB4:AB26" si="11">COUNT(AE4:XFD4)</f>
        <v>1</v>
      </c>
      <c r="AC4" s="65">
        <v>2</v>
      </c>
      <c r="AD4" s="28">
        <f t="shared" ref="AD4:AD26" si="12">SUM(AE4:DM4)</f>
        <v>747.5</v>
      </c>
      <c r="AE4" s="28">
        <v>747.5</v>
      </c>
      <c r="AF4" s="3"/>
    </row>
    <row r="5" spans="1:107" ht="15" customHeight="1" x14ac:dyDescent="0.25">
      <c r="A5" s="1">
        <v>3</v>
      </c>
      <c r="B5" s="29">
        <v>43800</v>
      </c>
      <c r="C5" s="23">
        <v>2</v>
      </c>
      <c r="D5" s="5">
        <f>3*P5</f>
        <v>93000</v>
      </c>
      <c r="E5" s="9">
        <f t="shared" si="1"/>
        <v>7</v>
      </c>
      <c r="F5" s="76">
        <f>O5*P5+O4*P4*0.98+P3*0.96</f>
        <v>188100</v>
      </c>
      <c r="G5" s="36">
        <f t="shared" si="2"/>
        <v>111841.75</v>
      </c>
      <c r="H5" s="5">
        <f t="shared" si="8"/>
        <v>93000</v>
      </c>
      <c r="I5" s="5">
        <f t="shared" si="9"/>
        <v>0</v>
      </c>
      <c r="J5" s="8">
        <f t="shared" ref="J5:J26" si="13">AD5</f>
        <v>3218.8333333333335</v>
      </c>
      <c r="K5" s="10">
        <f>(I4-I4/1.2)+(J4-J4/1.2)</f>
        <v>124.58333333333326</v>
      </c>
      <c r="L5" s="10">
        <f>H4-H4/1.2</f>
        <v>12500</v>
      </c>
      <c r="M5" s="10">
        <f t="shared" ref="M5:M26" si="14">K5-L5</f>
        <v>-12375.416666666666</v>
      </c>
      <c r="N5" s="51">
        <f>G5-H5-V5</f>
        <v>18841.75</v>
      </c>
      <c r="O5" s="12">
        <v>3</v>
      </c>
      <c r="P5" s="5">
        <v>31000</v>
      </c>
      <c r="Q5" s="6">
        <v>0</v>
      </c>
      <c r="R5" s="5"/>
      <c r="S5" s="1">
        <f t="shared" si="3"/>
        <v>7</v>
      </c>
      <c r="T5" s="7">
        <f t="shared" si="4"/>
        <v>43800</v>
      </c>
      <c r="X5">
        <f t="shared" si="5"/>
        <v>3</v>
      </c>
      <c r="Y5">
        <f t="shared" si="6"/>
        <v>0</v>
      </c>
      <c r="Z5">
        <f t="shared" si="10"/>
        <v>3</v>
      </c>
      <c r="AA5">
        <f t="shared" si="7"/>
        <v>4</v>
      </c>
      <c r="AB5">
        <f t="shared" si="11"/>
        <v>4</v>
      </c>
      <c r="AC5" s="64">
        <v>3</v>
      </c>
      <c r="AD5" s="28">
        <f t="shared" si="12"/>
        <v>3218.8333333333335</v>
      </c>
      <c r="AE5" s="28">
        <v>726.33333333333337</v>
      </c>
      <c r="AF5">
        <v>830.83333333333337</v>
      </c>
      <c r="AG5" s="28">
        <v>830.83333333333337</v>
      </c>
      <c r="AH5" s="28">
        <v>830.83333333333337</v>
      </c>
    </row>
    <row r="6" spans="1:107" ht="15" customHeight="1" x14ac:dyDescent="0.25">
      <c r="A6" s="1">
        <v>4</v>
      </c>
      <c r="B6" s="7">
        <v>43831</v>
      </c>
      <c r="C6" s="23">
        <v>3</v>
      </c>
      <c r="D6" s="5">
        <f>3*P6-P6</f>
        <v>62000</v>
      </c>
      <c r="E6" s="9">
        <f t="shared" si="1"/>
        <v>10</v>
      </c>
      <c r="F6" s="76">
        <f>O6*P6+O5*P5*0.98+O4*P4*0.96+P3*0.94</f>
        <v>277290</v>
      </c>
      <c r="G6" s="36">
        <f t="shared" si="2"/>
        <v>102215.24444444444</v>
      </c>
      <c r="H6" s="5">
        <f t="shared" si="8"/>
        <v>93000</v>
      </c>
      <c r="I6" s="5">
        <f t="shared" si="9"/>
        <v>0</v>
      </c>
      <c r="J6" s="8">
        <f t="shared" si="13"/>
        <v>6409.9666666666644</v>
      </c>
      <c r="K6" s="10">
        <f t="shared" ref="K6:K26" si="15">(I5-I5/1.2)+(J5-J5/1.2)</f>
        <v>536.47222222222217</v>
      </c>
      <c r="L6" s="10">
        <f t="shared" ref="L6:L26" si="16">H5-H5/1.2</f>
        <v>15500</v>
      </c>
      <c r="M6" s="10">
        <f t="shared" si="14"/>
        <v>-14963.527777777777</v>
      </c>
      <c r="N6" s="51">
        <f>G6-H6-V6</f>
        <v>9215.2444444444409</v>
      </c>
      <c r="O6" s="12">
        <v>3</v>
      </c>
      <c r="P6" s="5">
        <v>31000</v>
      </c>
      <c r="Q6" s="6">
        <v>0</v>
      </c>
      <c r="R6" s="5"/>
      <c r="S6" s="1">
        <f t="shared" si="3"/>
        <v>10</v>
      </c>
      <c r="T6" s="7">
        <f t="shared" si="4"/>
        <v>43831</v>
      </c>
      <c r="X6">
        <f t="shared" si="5"/>
        <v>3</v>
      </c>
      <c r="Y6">
        <f t="shared" si="6"/>
        <v>0</v>
      </c>
      <c r="Z6">
        <f t="shared" si="10"/>
        <v>3</v>
      </c>
      <c r="AA6">
        <f t="shared" si="7"/>
        <v>7</v>
      </c>
      <c r="AB6">
        <f t="shared" si="11"/>
        <v>7</v>
      </c>
      <c r="AC6" s="64">
        <v>4</v>
      </c>
      <c r="AD6" s="28">
        <f t="shared" si="12"/>
        <v>6409.9666666666644</v>
      </c>
      <c r="AE6" s="28">
        <v>705.71666666666522</v>
      </c>
      <c r="AF6">
        <v>807.58333333333337</v>
      </c>
      <c r="AG6" s="28">
        <v>807.58333333333337</v>
      </c>
      <c r="AH6" s="28">
        <v>807.58333333333337</v>
      </c>
      <c r="AI6" s="26">
        <v>1093.8333333333333</v>
      </c>
      <c r="AJ6" s="26">
        <v>1093.8333333333333</v>
      </c>
      <c r="AK6" s="26">
        <v>1093.8333333333333</v>
      </c>
    </row>
    <row r="7" spans="1:107" ht="15" customHeight="1" x14ac:dyDescent="0.25">
      <c r="A7" s="1">
        <v>5</v>
      </c>
      <c r="B7" s="7">
        <v>43862</v>
      </c>
      <c r="C7" s="23">
        <v>4</v>
      </c>
      <c r="D7" s="5">
        <f>3*P7</f>
        <v>93000</v>
      </c>
      <c r="E7" s="9">
        <f t="shared" si="1"/>
        <v>13</v>
      </c>
      <c r="F7" s="76">
        <f>O7*P7+O6*P6*0.98+O5*P5*0.96+O4*P4*0.94+P3*0.92</f>
        <v>364620</v>
      </c>
      <c r="G7" s="36">
        <f t="shared" si="2"/>
        <v>126157.29616666665</v>
      </c>
      <c r="H7" s="5">
        <f t="shared" si="8"/>
        <v>93000</v>
      </c>
      <c r="I7" s="5">
        <f t="shared" si="9"/>
        <v>0</v>
      </c>
      <c r="J7" s="8">
        <f t="shared" si="13"/>
        <v>9510.3794999999991</v>
      </c>
      <c r="K7" s="10">
        <f t="shared" si="15"/>
        <v>1068.3277777777776</v>
      </c>
      <c r="L7" s="10">
        <f>H6-H6/1.2</f>
        <v>15500</v>
      </c>
      <c r="M7" s="10">
        <f t="shared" si="14"/>
        <v>-14431.672222222223</v>
      </c>
      <c r="N7" s="51">
        <f>G7-H7-AE8</f>
        <v>32491.21748958332</v>
      </c>
      <c r="O7" s="12">
        <v>3</v>
      </c>
      <c r="P7" s="5">
        <v>31000</v>
      </c>
      <c r="Q7" s="6">
        <v>0</v>
      </c>
      <c r="R7" s="5"/>
      <c r="S7" s="1">
        <f t="shared" si="3"/>
        <v>13</v>
      </c>
      <c r="T7" s="7">
        <f t="shared" si="4"/>
        <v>43862</v>
      </c>
      <c r="X7">
        <f t="shared" si="5"/>
        <v>3</v>
      </c>
      <c r="Y7">
        <f t="shared" si="6"/>
        <v>0</v>
      </c>
      <c r="Z7">
        <f t="shared" si="10"/>
        <v>3</v>
      </c>
      <c r="AA7">
        <f t="shared" si="7"/>
        <v>10</v>
      </c>
      <c r="AB7">
        <f t="shared" si="11"/>
        <v>10</v>
      </c>
      <c r="AC7" s="64">
        <v>5</v>
      </c>
      <c r="AD7" s="28">
        <f t="shared" si="12"/>
        <v>9510.3794999999991</v>
      </c>
      <c r="AE7" s="28">
        <v>685.63625000000059</v>
      </c>
      <c r="AF7">
        <v>784.93541666666522</v>
      </c>
      <c r="AG7" s="28">
        <v>784.93541666666522</v>
      </c>
      <c r="AH7" s="28">
        <v>784.93541666666522</v>
      </c>
      <c r="AI7" s="26">
        <v>1062.8123333333342</v>
      </c>
      <c r="AJ7" s="26">
        <v>1062.8123333333342</v>
      </c>
      <c r="AK7" s="26">
        <v>1062.8123333333342</v>
      </c>
      <c r="AL7" s="26">
        <v>1093.8333333333333</v>
      </c>
      <c r="AM7" s="26">
        <v>1093.8333333333333</v>
      </c>
      <c r="AN7" s="26">
        <v>1093.8333333333333</v>
      </c>
    </row>
    <row r="8" spans="1:107" ht="15" customHeight="1" x14ac:dyDescent="0.25">
      <c r="A8" s="1">
        <v>6</v>
      </c>
      <c r="B8" s="7">
        <v>43891</v>
      </c>
      <c r="C8" s="23">
        <v>5</v>
      </c>
      <c r="D8" s="5">
        <f>3*P8-P8</f>
        <v>62000</v>
      </c>
      <c r="E8" s="9">
        <f t="shared" si="1"/>
        <v>16</v>
      </c>
      <c r="F8" s="76">
        <f>O8*P8+O7*P7*0.98+O6*P6*0.96+O5*P5*0.94+O4*P4*0.92+P3*0.9</f>
        <v>450090</v>
      </c>
      <c r="G8" s="36">
        <f t="shared" si="2"/>
        <v>120928.71771141664</v>
      </c>
      <c r="H8" s="5">
        <f t="shared" si="8"/>
        <v>93000</v>
      </c>
      <c r="I8" s="5">
        <f t="shared" si="9"/>
        <v>0</v>
      </c>
      <c r="J8" s="8">
        <f t="shared" si="13"/>
        <v>12522.563471833335</v>
      </c>
      <c r="K8" s="10">
        <f t="shared" si="15"/>
        <v>1585.0632499999992</v>
      </c>
      <c r="L8" s="10">
        <f t="shared" si="16"/>
        <v>15500</v>
      </c>
      <c r="M8" s="10">
        <f t="shared" si="14"/>
        <v>-13914.936750000001</v>
      </c>
      <c r="N8" s="51">
        <f>G8-H8-AE9</f>
        <v>27281.686834593726</v>
      </c>
      <c r="O8" s="12">
        <v>3</v>
      </c>
      <c r="P8" s="5">
        <v>31000</v>
      </c>
      <c r="Q8" s="6">
        <v>0</v>
      </c>
      <c r="R8" s="5"/>
      <c r="S8" s="1">
        <f t="shared" si="3"/>
        <v>16</v>
      </c>
      <c r="T8" s="7">
        <f t="shared" si="4"/>
        <v>43891</v>
      </c>
      <c r="X8">
        <f t="shared" si="5"/>
        <v>3</v>
      </c>
      <c r="Y8">
        <f t="shared" si="6"/>
        <v>0</v>
      </c>
      <c r="Z8">
        <f t="shared" si="10"/>
        <v>3</v>
      </c>
      <c r="AA8">
        <f t="shared" si="7"/>
        <v>13</v>
      </c>
      <c r="AB8">
        <f t="shared" si="11"/>
        <v>13</v>
      </c>
      <c r="AC8" s="64">
        <v>6</v>
      </c>
      <c r="AD8" s="28">
        <f t="shared" si="12"/>
        <v>12522.563471833335</v>
      </c>
      <c r="AE8" s="28">
        <v>666.07867708333208</v>
      </c>
      <c r="AF8">
        <v>762.87453125000059</v>
      </c>
      <c r="AG8" s="28">
        <v>762.87453125000059</v>
      </c>
      <c r="AH8" s="28">
        <v>762.87453125000059</v>
      </c>
      <c r="AI8" s="26">
        <v>1032.6414003333323</v>
      </c>
      <c r="AJ8" s="26">
        <v>1032.6414003333323</v>
      </c>
      <c r="AK8" s="26">
        <v>1032.6414003333323</v>
      </c>
      <c r="AL8" s="26">
        <v>1062.8123333333342</v>
      </c>
      <c r="AM8" s="26">
        <v>1062.8123333333342</v>
      </c>
      <c r="AN8" s="26">
        <v>1062.8123333333342</v>
      </c>
      <c r="AO8" s="26">
        <v>1093.8333333333333</v>
      </c>
      <c r="AP8" s="26">
        <v>1093.8333333333333</v>
      </c>
      <c r="AQ8" s="26">
        <v>1093.8333333333333</v>
      </c>
    </row>
    <row r="9" spans="1:107" ht="15" customHeight="1" x14ac:dyDescent="0.25">
      <c r="A9" s="1">
        <v>7</v>
      </c>
      <c r="B9" s="7">
        <v>43922</v>
      </c>
      <c r="C9" s="23">
        <v>6</v>
      </c>
      <c r="D9" s="5">
        <f>3*P9</f>
        <v>93000</v>
      </c>
      <c r="E9" s="9">
        <f t="shared" si="1"/>
        <v>19</v>
      </c>
      <c r="F9" s="76">
        <f>O9*P9+O8*P8*0.98+O7*P7*0.96+O6*P6*0.94+O5*P5*0.92+O4*P4*0.9+P3*0.88</f>
        <v>533700</v>
      </c>
      <c r="G9" s="36">
        <f t="shared" si="2"/>
        <v>149143.53575192369</v>
      </c>
      <c r="H9" s="5">
        <f t="shared" si="8"/>
        <v>93000</v>
      </c>
      <c r="I9" s="5">
        <f t="shared" si="9"/>
        <v>0</v>
      </c>
      <c r="J9" s="8">
        <f t="shared" si="13"/>
        <v>15448.942829302172</v>
      </c>
      <c r="K9" s="10">
        <f t="shared" si="15"/>
        <v>2087.0939119722225</v>
      </c>
      <c r="L9" s="10">
        <f t="shared" si="16"/>
        <v>15500</v>
      </c>
      <c r="M9" s="10">
        <f t="shared" si="14"/>
        <v>-13412.906088027778</v>
      </c>
      <c r="N9" s="51">
        <f t="shared" ref="N9:N26" si="17">G9-H9-V9</f>
        <v>56143.535751923686</v>
      </c>
      <c r="O9" s="12">
        <v>3</v>
      </c>
      <c r="P9" s="5">
        <v>31000</v>
      </c>
      <c r="Q9" s="6">
        <v>0</v>
      </c>
      <c r="R9" s="5"/>
      <c r="S9" s="1">
        <f t="shared" si="3"/>
        <v>19</v>
      </c>
      <c r="T9" s="29">
        <f t="shared" si="4"/>
        <v>43922</v>
      </c>
      <c r="X9">
        <f t="shared" si="5"/>
        <v>3</v>
      </c>
      <c r="Y9">
        <f t="shared" si="6"/>
        <v>0</v>
      </c>
      <c r="Z9">
        <f t="shared" si="10"/>
        <v>3</v>
      </c>
      <c r="AA9">
        <f t="shared" si="7"/>
        <v>16</v>
      </c>
      <c r="AB9">
        <f t="shared" si="11"/>
        <v>16</v>
      </c>
      <c r="AC9" s="64">
        <v>7</v>
      </c>
      <c r="AD9" s="28">
        <f t="shared" si="12"/>
        <v>15448.942829302172</v>
      </c>
      <c r="AE9" s="28">
        <v>647.03087682291562</v>
      </c>
      <c r="AF9">
        <v>741.38600130208431</v>
      </c>
      <c r="AG9" s="28">
        <v>741.38600130208431</v>
      </c>
      <c r="AH9" s="28">
        <v>741.38600130208431</v>
      </c>
      <c r="AI9" s="26">
        <v>1003.2975825243335</v>
      </c>
      <c r="AJ9" s="26">
        <v>1003.2975825243335</v>
      </c>
      <c r="AK9" s="26">
        <v>1003.2975825243335</v>
      </c>
      <c r="AL9" s="26">
        <v>1032.6414003333323</v>
      </c>
      <c r="AM9" s="26">
        <v>1032.6414003333323</v>
      </c>
      <c r="AN9" s="26">
        <v>1032.6414003333323</v>
      </c>
      <c r="AO9" s="26">
        <v>1062.8123333333342</v>
      </c>
      <c r="AP9" s="26">
        <v>1062.8123333333342</v>
      </c>
      <c r="AQ9" s="26">
        <v>1062.8123333333342</v>
      </c>
      <c r="AR9" s="26">
        <v>1093.8333333333333</v>
      </c>
      <c r="AS9" s="26">
        <v>1093.8333333333333</v>
      </c>
      <c r="AT9" s="26">
        <v>1093.8333333333333</v>
      </c>
    </row>
    <row r="10" spans="1:107" ht="15" customHeight="1" x14ac:dyDescent="0.25">
      <c r="A10" s="1">
        <v>8</v>
      </c>
      <c r="B10" s="7">
        <v>43952</v>
      </c>
      <c r="C10" s="23">
        <v>7</v>
      </c>
      <c r="D10" s="5">
        <f>3*P10-P10</f>
        <v>62000</v>
      </c>
      <c r="E10" s="9">
        <f t="shared" si="1"/>
        <v>22</v>
      </c>
      <c r="F10" s="76">
        <f>O10*P10+O9*P9*0.98+O8*P8*0.96+O7*P7*0.94+O6*P6*0.92+O5*P5*0.9+O4*P4*0.88+P3*0.86</f>
        <v>615450</v>
      </c>
      <c r="G10" s="36">
        <f t="shared" si="2"/>
        <v>149360.58819771244</v>
      </c>
      <c r="H10" s="5">
        <f t="shared" si="8"/>
        <v>93000</v>
      </c>
      <c r="I10" s="5">
        <f t="shared" si="9"/>
        <v>0</v>
      </c>
      <c r="J10" s="8">
        <f t="shared" si="13"/>
        <v>18291.876250672463</v>
      </c>
      <c r="K10" s="10">
        <f t="shared" si="15"/>
        <v>2574.8238048836956</v>
      </c>
      <c r="L10" s="10">
        <f t="shared" si="16"/>
        <v>15500</v>
      </c>
      <c r="M10" s="10">
        <f t="shared" si="14"/>
        <v>-12925.176195116304</v>
      </c>
      <c r="N10" s="51">
        <f t="shared" si="17"/>
        <v>56360.588197712437</v>
      </c>
      <c r="O10" s="12">
        <v>3</v>
      </c>
      <c r="P10" s="5">
        <v>31000</v>
      </c>
      <c r="Q10" s="6">
        <v>0</v>
      </c>
      <c r="R10" s="5"/>
      <c r="S10" s="1">
        <f t="shared" si="3"/>
        <v>22</v>
      </c>
      <c r="T10" s="7">
        <f t="shared" si="4"/>
        <v>43952</v>
      </c>
      <c r="X10">
        <f t="shared" si="5"/>
        <v>3</v>
      </c>
      <c r="Y10">
        <f t="shared" si="6"/>
        <v>0</v>
      </c>
      <c r="Z10">
        <f t="shared" si="10"/>
        <v>3</v>
      </c>
      <c r="AA10">
        <f t="shared" si="7"/>
        <v>19</v>
      </c>
      <c r="AB10">
        <f t="shared" si="11"/>
        <v>19</v>
      </c>
      <c r="AC10" s="64">
        <v>8</v>
      </c>
      <c r="AD10" s="28">
        <f t="shared" si="12"/>
        <v>18291.876250672463</v>
      </c>
      <c r="AE10" s="28">
        <v>628.48010490234253</v>
      </c>
      <c r="AF10">
        <v>720.45551793619734</v>
      </c>
      <c r="AG10" s="28">
        <v>720.45551793619734</v>
      </c>
      <c r="AH10" s="28">
        <v>720.45551793619734</v>
      </c>
      <c r="AI10" s="26">
        <v>974.75854779617566</v>
      </c>
      <c r="AJ10" s="26">
        <v>974.75854779617566</v>
      </c>
      <c r="AK10" s="26">
        <v>974.75854779617566</v>
      </c>
      <c r="AL10" s="26">
        <v>1003.2975825243335</v>
      </c>
      <c r="AM10" s="26">
        <v>1003.2975825243335</v>
      </c>
      <c r="AN10" s="26">
        <v>1003.2975825243335</v>
      </c>
      <c r="AO10" s="26">
        <v>1032.6414003333323</v>
      </c>
      <c r="AP10" s="26">
        <v>1032.6414003333323</v>
      </c>
      <c r="AQ10" s="26">
        <v>1032.6414003333323</v>
      </c>
      <c r="AR10" s="26">
        <v>1062.8123333333342</v>
      </c>
      <c r="AS10" s="26">
        <v>1062.8123333333342</v>
      </c>
      <c r="AT10" s="26">
        <v>1062.8123333333342</v>
      </c>
      <c r="AU10" s="26">
        <v>1093.8333333333333</v>
      </c>
      <c r="AV10" s="26">
        <v>1093.8333333333333</v>
      </c>
      <c r="AW10" s="26">
        <v>1093.8333333333333</v>
      </c>
    </row>
    <row r="11" spans="1:107" ht="15" customHeight="1" x14ac:dyDescent="0.25">
      <c r="A11" s="1">
        <v>9</v>
      </c>
      <c r="B11" s="7">
        <v>43983</v>
      </c>
      <c r="C11" s="23">
        <v>8</v>
      </c>
      <c r="D11" s="5">
        <f>3*P11</f>
        <v>93000</v>
      </c>
      <c r="E11" s="9">
        <f t="shared" si="1"/>
        <v>25</v>
      </c>
      <c r="F11" s="76">
        <f>O11*P11+O10*P10*0.98+O9*P9*0.96+O8*P8*0.94+O7*P7*0.92+O6*P6*0.9+O5*P5*0.88+O4*P4*0.86+P3*0.84</f>
        <v>695340</v>
      </c>
      <c r="G11" s="36">
        <f t="shared" si="2"/>
        <v>182865.60077448876</v>
      </c>
      <c r="H11" s="5">
        <f t="shared" si="8"/>
        <v>93000</v>
      </c>
      <c r="I11" s="5">
        <f t="shared" si="9"/>
        <v>0</v>
      </c>
      <c r="J11" s="8">
        <f t="shared" si="13"/>
        <v>21053.658618555066</v>
      </c>
      <c r="K11" s="10">
        <f t="shared" si="15"/>
        <v>3048.6460417787439</v>
      </c>
      <c r="L11" s="10">
        <f t="shared" si="16"/>
        <v>15500</v>
      </c>
      <c r="M11" s="10">
        <f t="shared" si="14"/>
        <v>-12451.353958221256</v>
      </c>
      <c r="N11" s="51">
        <f t="shared" si="17"/>
        <v>89865.600774488761</v>
      </c>
      <c r="O11" s="12">
        <v>3</v>
      </c>
      <c r="P11" s="5">
        <v>31000</v>
      </c>
      <c r="Q11" s="6">
        <v>0</v>
      </c>
      <c r="R11" s="5"/>
      <c r="S11" s="1">
        <f t="shared" si="3"/>
        <v>25</v>
      </c>
      <c r="T11" s="7">
        <f t="shared" si="4"/>
        <v>43983</v>
      </c>
      <c r="X11">
        <f t="shared" si="5"/>
        <v>3</v>
      </c>
      <c r="Y11">
        <f t="shared" si="6"/>
        <v>0</v>
      </c>
      <c r="Z11">
        <f t="shared" si="10"/>
        <v>3</v>
      </c>
      <c r="AA11">
        <f t="shared" si="7"/>
        <v>22</v>
      </c>
      <c r="AB11">
        <f t="shared" si="11"/>
        <v>22</v>
      </c>
      <c r="AC11" s="64">
        <v>9</v>
      </c>
      <c r="AD11" s="28">
        <f t="shared" si="12"/>
        <v>21053.658618555066</v>
      </c>
      <c r="AE11" s="28">
        <v>610.41393561311963</v>
      </c>
      <c r="AF11">
        <v>700.0691299877941</v>
      </c>
      <c r="AG11" s="28">
        <v>700.0691299877941</v>
      </c>
      <c r="AH11" s="28">
        <v>700.0691299877941</v>
      </c>
      <c r="AI11" s="26">
        <v>947.00256700567945</v>
      </c>
      <c r="AJ11" s="26">
        <v>947.00256700567945</v>
      </c>
      <c r="AK11" s="26">
        <v>947.00256700567945</v>
      </c>
      <c r="AL11" s="26">
        <v>974.75854779617566</v>
      </c>
      <c r="AM11" s="26">
        <v>974.75854779617566</v>
      </c>
      <c r="AN11" s="26">
        <v>974.75854779617566</v>
      </c>
      <c r="AO11" s="26">
        <v>1003.2975825243335</v>
      </c>
      <c r="AP11" s="26">
        <v>1003.2975825243335</v>
      </c>
      <c r="AQ11" s="26">
        <v>1003.2975825243335</v>
      </c>
      <c r="AR11" s="26">
        <v>1032.6414003333323</v>
      </c>
      <c r="AS11" s="26">
        <v>1032.6414003333323</v>
      </c>
      <c r="AT11" s="26">
        <v>1032.6414003333323</v>
      </c>
      <c r="AU11" s="26">
        <v>1062.8123333333342</v>
      </c>
      <c r="AV11" s="26">
        <v>1062.8123333333342</v>
      </c>
      <c r="AW11" s="26">
        <v>1062.8123333333342</v>
      </c>
      <c r="AX11" s="26">
        <v>1093.8333333333333</v>
      </c>
      <c r="AY11" s="26">
        <v>1093.8333333333333</v>
      </c>
      <c r="AZ11" s="26">
        <v>1093.8333333333333</v>
      </c>
    </row>
    <row r="12" spans="1:107" ht="15" customHeight="1" x14ac:dyDescent="0.25">
      <c r="A12" s="1">
        <v>10</v>
      </c>
      <c r="B12" s="7">
        <v>44013</v>
      </c>
      <c r="C12" s="23">
        <v>9</v>
      </c>
      <c r="D12" s="5">
        <f>3*P12-P12</f>
        <v>62000</v>
      </c>
      <c r="E12" s="9">
        <f t="shared" si="1"/>
        <v>28</v>
      </c>
      <c r="F12" s="76">
        <f>O12*P12+O11*P11*0.98+O10*P10*0.96+O9*P9*0.94+O8*P8*0.92+O7*P7*0.9+O6*P6*0.88+O5*P5*0.86+O4*P4*0.84+P3*0.82</f>
        <v>773370</v>
      </c>
      <c r="G12" s="36">
        <f t="shared" si="2"/>
        <v>187593.18041656815</v>
      </c>
      <c r="H12" s="5">
        <f t="shared" si="8"/>
        <v>93000</v>
      </c>
      <c r="I12" s="5">
        <f t="shared" si="9"/>
        <v>0</v>
      </c>
      <c r="J12" s="8">
        <f t="shared" si="13"/>
        <v>23736.522745171907</v>
      </c>
      <c r="K12" s="10">
        <f t="shared" si="15"/>
        <v>3508.9431030925116</v>
      </c>
      <c r="L12" s="10">
        <f t="shared" si="16"/>
        <v>15500</v>
      </c>
      <c r="M12" s="10">
        <f t="shared" si="14"/>
        <v>-11991.056896907488</v>
      </c>
      <c r="N12" s="51">
        <f t="shared" si="17"/>
        <v>94593.180416568153</v>
      </c>
      <c r="O12" s="12">
        <v>3</v>
      </c>
      <c r="P12" s="5">
        <v>31000</v>
      </c>
      <c r="Q12" s="6">
        <v>0</v>
      </c>
      <c r="R12" s="5"/>
      <c r="S12" s="1">
        <f t="shared" si="3"/>
        <v>28</v>
      </c>
      <c r="T12" s="7">
        <f t="shared" si="4"/>
        <v>44013</v>
      </c>
      <c r="X12">
        <f t="shared" si="5"/>
        <v>3</v>
      </c>
      <c r="Y12">
        <f t="shared" si="6"/>
        <v>0</v>
      </c>
      <c r="Z12">
        <f t="shared" si="10"/>
        <v>3</v>
      </c>
      <c r="AA12">
        <f t="shared" si="7"/>
        <v>25</v>
      </c>
      <c r="AB12">
        <f t="shared" si="11"/>
        <v>25</v>
      </c>
      <c r="AC12" s="64">
        <v>10</v>
      </c>
      <c r="AD12" s="28">
        <f t="shared" si="12"/>
        <v>23736.522745171907</v>
      </c>
      <c r="AE12" s="28">
        <v>592.82025388945908</v>
      </c>
      <c r="AF12">
        <v>680.2132350714329</v>
      </c>
      <c r="AG12" s="28">
        <v>680.2132350714329</v>
      </c>
      <c r="AH12" s="28">
        <v>680.2132350714329</v>
      </c>
      <c r="AI12" s="26">
        <v>920.008497696527</v>
      </c>
      <c r="AJ12" s="26">
        <v>920.008497696527</v>
      </c>
      <c r="AK12" s="26">
        <v>920.008497696527</v>
      </c>
      <c r="AL12" s="26">
        <v>947.00256700567945</v>
      </c>
      <c r="AM12" s="26">
        <v>947.00256700567945</v>
      </c>
      <c r="AN12" s="26">
        <v>947.00256700567945</v>
      </c>
      <c r="AO12" s="26">
        <v>974.75854779617566</v>
      </c>
      <c r="AP12" s="26">
        <v>974.75854779617566</v>
      </c>
      <c r="AQ12" s="26">
        <v>974.75854779617566</v>
      </c>
      <c r="AR12" s="26">
        <v>1003.2975825243335</v>
      </c>
      <c r="AS12" s="26">
        <v>1003.2975825243335</v>
      </c>
      <c r="AT12" s="26">
        <v>1003.2975825243335</v>
      </c>
      <c r="AU12" s="26">
        <v>1032.6414003333323</v>
      </c>
      <c r="AV12" s="26">
        <v>1032.6414003333323</v>
      </c>
      <c r="AW12" s="26">
        <v>1032.6414003333323</v>
      </c>
      <c r="AX12" s="26">
        <v>1062.8123333333342</v>
      </c>
      <c r="AY12" s="26">
        <v>1062.8123333333342</v>
      </c>
      <c r="AZ12" s="26">
        <v>1062.8123333333342</v>
      </c>
      <c r="BA12" s="26">
        <v>1093.8333333333333</v>
      </c>
      <c r="BB12" s="26">
        <v>1093.8333333333333</v>
      </c>
      <c r="BC12" s="26">
        <v>1093.8333333333333</v>
      </c>
    </row>
    <row r="13" spans="1:107" ht="15" customHeight="1" x14ac:dyDescent="0.25">
      <c r="A13" s="1">
        <v>11</v>
      </c>
      <c r="B13" s="7">
        <v>44044</v>
      </c>
      <c r="C13" s="23">
        <v>10</v>
      </c>
      <c r="D13" s="5">
        <v>98430</v>
      </c>
      <c r="E13" s="9">
        <f t="shared" si="1"/>
        <v>31</v>
      </c>
      <c r="F13" s="76">
        <f>O13*P13+O12*P12*0.98+O11*P11*0.96+O10*P10*0.94+O9*P9*0.92+O8*P8*0.9+O7*P7*0.88+O6*P6*0.86+O5*P5*0.84+O4*P4*0.82+P3*0.8</f>
        <v>849540</v>
      </c>
      <c r="G13" s="36">
        <f t="shared" si="2"/>
        <v>230909.7343433433</v>
      </c>
      <c r="H13" s="5">
        <f t="shared" si="8"/>
        <v>93000</v>
      </c>
      <c r="I13" s="5">
        <f t="shared" si="9"/>
        <v>0</v>
      </c>
      <c r="J13" s="8">
        <f t="shared" si="13"/>
        <v>26342.64105097048</v>
      </c>
      <c r="K13" s="10">
        <f t="shared" si="15"/>
        <v>3956.0871241953173</v>
      </c>
      <c r="L13" s="10">
        <f t="shared" si="16"/>
        <v>15500</v>
      </c>
      <c r="M13" s="10">
        <f t="shared" si="14"/>
        <v>-11543.912875804683</v>
      </c>
      <c r="N13" s="51">
        <f t="shared" si="17"/>
        <v>137909.7343433433</v>
      </c>
      <c r="O13" s="12">
        <v>3</v>
      </c>
      <c r="P13" s="5">
        <v>31000</v>
      </c>
      <c r="Q13" s="6">
        <v>0</v>
      </c>
      <c r="R13" s="5"/>
      <c r="S13" s="1">
        <f t="shared" si="3"/>
        <v>31</v>
      </c>
      <c r="T13" s="7">
        <f t="shared" si="4"/>
        <v>44044</v>
      </c>
      <c r="X13">
        <f t="shared" si="5"/>
        <v>3</v>
      </c>
      <c r="Y13">
        <f t="shared" si="6"/>
        <v>0</v>
      </c>
      <c r="Z13">
        <f t="shared" si="10"/>
        <v>3</v>
      </c>
      <c r="AA13">
        <f t="shared" si="7"/>
        <v>28</v>
      </c>
      <c r="AB13">
        <f t="shared" si="11"/>
        <v>28</v>
      </c>
      <c r="AC13" s="65">
        <v>11</v>
      </c>
      <c r="AD13" s="28">
        <f t="shared" si="12"/>
        <v>26342.64105097048</v>
      </c>
      <c r="AE13" s="28">
        <v>575.68724754222251</v>
      </c>
      <c r="AF13">
        <v>660.87457086131303</v>
      </c>
      <c r="AG13" s="28">
        <v>660.87457086131303</v>
      </c>
      <c r="AH13" s="28">
        <v>660.87457086131303</v>
      </c>
      <c r="AI13" s="26">
        <v>893.75576825872133</v>
      </c>
      <c r="AJ13" s="26">
        <v>893.75576825872133</v>
      </c>
      <c r="AK13" s="26">
        <v>893.75576825872133</v>
      </c>
      <c r="AL13" s="26">
        <v>920.008497696527</v>
      </c>
      <c r="AM13" s="26">
        <v>920.008497696527</v>
      </c>
      <c r="AN13" s="26">
        <v>920.008497696527</v>
      </c>
      <c r="AO13" s="26">
        <v>947.00256700567945</v>
      </c>
      <c r="AP13" s="26">
        <v>947.00256700567945</v>
      </c>
      <c r="AQ13" s="26">
        <v>947.00256700567945</v>
      </c>
      <c r="AR13" s="26">
        <v>974.75854779617566</v>
      </c>
      <c r="AS13" s="26">
        <v>974.75854779617566</v>
      </c>
      <c r="AT13" s="26">
        <v>974.75854779617566</v>
      </c>
      <c r="AU13" s="26">
        <v>1003.2975825243335</v>
      </c>
      <c r="AV13" s="26">
        <v>1003.2975825243335</v>
      </c>
      <c r="AW13" s="26">
        <v>1003.2975825243335</v>
      </c>
      <c r="AX13" s="26">
        <v>1032.6414003333323</v>
      </c>
      <c r="AY13" s="26">
        <v>1032.6414003333323</v>
      </c>
      <c r="AZ13" s="26">
        <v>1032.6414003333323</v>
      </c>
      <c r="BA13" s="26">
        <v>1062.8123333333342</v>
      </c>
      <c r="BB13" s="26">
        <v>1062.8123333333342</v>
      </c>
      <c r="BC13" s="26">
        <v>1062.8123333333342</v>
      </c>
      <c r="BD13" s="26">
        <v>1093.8333333333333</v>
      </c>
      <c r="BE13" s="26">
        <v>1093.8333333333333</v>
      </c>
      <c r="BF13" s="26">
        <v>1093.8333333333333</v>
      </c>
    </row>
    <row r="14" spans="1:107" ht="15" customHeight="1" x14ac:dyDescent="0.25">
      <c r="A14" s="1">
        <v>12</v>
      </c>
      <c r="B14" s="7">
        <v>44075</v>
      </c>
      <c r="C14" s="68" t="s">
        <v>142</v>
      </c>
      <c r="D14" s="36"/>
      <c r="E14" s="9">
        <f t="shared" si="1"/>
        <v>34</v>
      </c>
      <c r="F14" s="76">
        <f>O14*P14+O13*P13*0.98+O12*P12*0.96+O11*P11*0.94+O10*P10*0.92+O9*P9*0.9+O8*P8*0.88+O7*P7*0.86+O6*P6*0.84+O5*P5*0.82+O4*P4*0.8+P3*0.78</f>
        <v>923850</v>
      </c>
      <c r="G14" s="36">
        <f t="shared" si="2"/>
        <v>177893.42136602942</v>
      </c>
      <c r="H14" s="5">
        <f t="shared" si="8"/>
        <v>93000</v>
      </c>
      <c r="I14" s="5">
        <f t="shared" si="9"/>
        <v>0</v>
      </c>
      <c r="J14" s="8">
        <f t="shared" si="13"/>
        <v>28874.127197847862</v>
      </c>
      <c r="K14" s="10">
        <f>(I13-I13/1.2)+(J13-J13/1.2)</f>
        <v>4390.4401751617443</v>
      </c>
      <c r="L14" s="10">
        <f t="shared" si="16"/>
        <v>15500</v>
      </c>
      <c r="M14" s="10">
        <f t="shared" si="14"/>
        <v>-11109.559824838256</v>
      </c>
      <c r="N14" s="51">
        <f t="shared" si="17"/>
        <v>84893.421366029419</v>
      </c>
      <c r="O14" s="12">
        <v>3</v>
      </c>
      <c r="P14" s="5">
        <v>31000</v>
      </c>
      <c r="Q14" s="6">
        <v>0</v>
      </c>
      <c r="R14" s="5"/>
      <c r="S14" s="1">
        <f t="shared" si="3"/>
        <v>34</v>
      </c>
      <c r="T14" s="7">
        <f t="shared" si="4"/>
        <v>44075</v>
      </c>
      <c r="X14">
        <f t="shared" si="5"/>
        <v>3</v>
      </c>
      <c r="Y14">
        <f t="shared" si="6"/>
        <v>0</v>
      </c>
      <c r="Z14">
        <f t="shared" si="10"/>
        <v>3</v>
      </c>
      <c r="AA14">
        <f t="shared" si="7"/>
        <v>31</v>
      </c>
      <c r="AB14">
        <f t="shared" si="11"/>
        <v>31</v>
      </c>
      <c r="AC14" s="64">
        <v>12</v>
      </c>
      <c r="AD14" s="28">
        <f t="shared" si="12"/>
        <v>28874.127197847862</v>
      </c>
      <c r="AE14" s="28">
        <v>559.00339968699927</v>
      </c>
      <c r="AF14">
        <v>642.0402065897797</v>
      </c>
      <c r="AG14" s="28">
        <v>642.0402065897797</v>
      </c>
      <c r="AH14" s="28">
        <v>642.0402065897797</v>
      </c>
      <c r="AI14" s="26">
        <v>868.22436251573481</v>
      </c>
      <c r="AJ14" s="26">
        <v>868.22436251573481</v>
      </c>
      <c r="AK14" s="26">
        <v>868.22436251573481</v>
      </c>
      <c r="AL14" s="26">
        <v>893.75576825872133</v>
      </c>
      <c r="AM14" s="26">
        <v>893.75576825872133</v>
      </c>
      <c r="AN14" s="26">
        <v>893.75576825872133</v>
      </c>
      <c r="AO14" s="26">
        <v>920.008497696527</v>
      </c>
      <c r="AP14" s="26">
        <v>920.008497696527</v>
      </c>
      <c r="AQ14" s="26">
        <v>920.008497696527</v>
      </c>
      <c r="AR14" s="26">
        <v>947.00256700567945</v>
      </c>
      <c r="AS14" s="26">
        <v>947.00256700567945</v>
      </c>
      <c r="AT14" s="26">
        <v>947.00256700567945</v>
      </c>
      <c r="AU14" s="26">
        <v>974.75854779617566</v>
      </c>
      <c r="AV14" s="26">
        <v>974.75854779617566</v>
      </c>
      <c r="AW14" s="26">
        <v>974.75854779617566</v>
      </c>
      <c r="AX14" s="26">
        <v>1003.2975825243335</v>
      </c>
      <c r="AY14" s="26">
        <v>1003.2975825243335</v>
      </c>
      <c r="AZ14" s="26">
        <v>1003.2975825243335</v>
      </c>
      <c r="BA14" s="26">
        <v>1032.6414003333323</v>
      </c>
      <c r="BB14" s="26">
        <v>1032.6414003333323</v>
      </c>
      <c r="BC14" s="26">
        <v>1032.6414003333323</v>
      </c>
      <c r="BD14" s="26">
        <v>1062.8123333333342</v>
      </c>
      <c r="BE14" s="26">
        <v>1062.8123333333342</v>
      </c>
      <c r="BF14" s="26">
        <v>1062.8123333333342</v>
      </c>
      <c r="BG14" s="26">
        <v>1093.8333333333333</v>
      </c>
      <c r="BH14" s="26">
        <v>1093.8333333333333</v>
      </c>
      <c r="BI14" s="26">
        <v>1093.8333333333333</v>
      </c>
    </row>
    <row r="15" spans="1:107" ht="15" customHeight="1" x14ac:dyDescent="0.25">
      <c r="A15" s="1">
        <v>13</v>
      </c>
      <c r="B15" s="7">
        <v>44105</v>
      </c>
      <c r="C15" s="23"/>
      <c r="D15" s="5"/>
      <c r="E15" s="9">
        <f t="shared" si="1"/>
        <v>36</v>
      </c>
      <c r="F15" s="76">
        <f>O15*P15+O14*P14*0.98+O13*P13*0.96+O12*P12*0.94+O11*P11*0.92+O10*P10*0.9+O9*P9*0.88+O8*P8*0.86+O7*P7*0.84+O6*P6*0.82+O5*P5*0.8+O4*P4*0.78+P3*0.76</f>
        <v>996300</v>
      </c>
      <c r="G15" s="36">
        <f t="shared" si="2"/>
        <v>143697.26084108991</v>
      </c>
      <c r="H15" s="5">
        <f t="shared" si="8"/>
        <v>93000</v>
      </c>
      <c r="I15" s="5">
        <f t="shared" si="9"/>
        <v>16783.156329823589</v>
      </c>
      <c r="J15" s="8">
        <f t="shared" si="13"/>
        <v>31333.037678211545</v>
      </c>
      <c r="K15" s="10">
        <f t="shared" si="15"/>
        <v>4812.3545329746412</v>
      </c>
      <c r="L15" s="10">
        <f t="shared" si="16"/>
        <v>15500</v>
      </c>
      <c r="M15" s="10">
        <f t="shared" si="14"/>
        <v>-10687.645467025359</v>
      </c>
      <c r="N15" s="51">
        <f t="shared" si="17"/>
        <v>50697.260841089912</v>
      </c>
      <c r="O15" s="12">
        <v>3</v>
      </c>
      <c r="P15" s="5">
        <v>31000</v>
      </c>
      <c r="Q15" s="6">
        <v>1</v>
      </c>
      <c r="R15" s="54">
        <f>'Auto hind 22500€€'!B15</f>
        <v>16783.156329823589</v>
      </c>
      <c r="S15" s="1">
        <f t="shared" si="3"/>
        <v>36</v>
      </c>
      <c r="T15" s="7">
        <f t="shared" si="4"/>
        <v>44105</v>
      </c>
      <c r="X15">
        <f t="shared" si="5"/>
        <v>3</v>
      </c>
      <c r="Y15">
        <f t="shared" si="6"/>
        <v>1</v>
      </c>
      <c r="Z15">
        <f t="shared" si="10"/>
        <v>2</v>
      </c>
      <c r="AA15">
        <f t="shared" si="7"/>
        <v>34</v>
      </c>
      <c r="AB15">
        <f t="shared" si="11"/>
        <v>34</v>
      </c>
      <c r="AC15" s="65">
        <v>13</v>
      </c>
      <c r="AD15" s="28">
        <f t="shared" si="12"/>
        <v>31333.037678211545</v>
      </c>
      <c r="AE15" s="28">
        <v>542.7574813614915</v>
      </c>
      <c r="AF15">
        <v>623.69753475836933</v>
      </c>
      <c r="AG15" s="28">
        <v>623.69753475836933</v>
      </c>
      <c r="AH15" s="28">
        <v>623.69753475836933</v>
      </c>
      <c r="AI15" s="26">
        <v>843.39480472780815</v>
      </c>
      <c r="AJ15" s="26">
        <v>843.39480472780815</v>
      </c>
      <c r="AK15" s="26">
        <v>843.39480472780815</v>
      </c>
      <c r="AL15" s="26">
        <v>868.22436251573481</v>
      </c>
      <c r="AM15" s="26">
        <v>868.22436251573481</v>
      </c>
      <c r="AN15" s="26">
        <v>868.22436251573481</v>
      </c>
      <c r="AO15" s="26">
        <v>893.75576825872133</v>
      </c>
      <c r="AP15" s="26">
        <v>893.75576825872133</v>
      </c>
      <c r="AQ15" s="26">
        <v>893.75576825872133</v>
      </c>
      <c r="AR15" s="26">
        <v>920.008497696527</v>
      </c>
      <c r="AS15" s="26">
        <v>920.008497696527</v>
      </c>
      <c r="AT15" s="26">
        <v>920.008497696527</v>
      </c>
      <c r="AU15" s="26">
        <v>947.00256700567945</v>
      </c>
      <c r="AV15" s="26">
        <v>947.00256700567945</v>
      </c>
      <c r="AW15" s="26">
        <v>947.00256700567945</v>
      </c>
      <c r="AX15" s="26">
        <v>974.75854779617566</v>
      </c>
      <c r="AY15" s="26">
        <v>974.75854779617566</v>
      </c>
      <c r="AZ15" s="26">
        <v>974.75854779617566</v>
      </c>
      <c r="BA15" s="26">
        <v>1003.2975825243335</v>
      </c>
      <c r="BB15" s="26">
        <v>1003.2975825243335</v>
      </c>
      <c r="BC15" s="26">
        <v>1003.2975825243335</v>
      </c>
      <c r="BD15" s="26">
        <v>1032.6414003333323</v>
      </c>
      <c r="BE15" s="26">
        <v>1032.6414003333323</v>
      </c>
      <c r="BF15" s="26">
        <v>1032.6414003333323</v>
      </c>
      <c r="BG15" s="26">
        <v>1062.8123333333342</v>
      </c>
      <c r="BH15" s="26">
        <v>1062.8123333333342</v>
      </c>
      <c r="BI15" s="26">
        <v>1062.8123333333342</v>
      </c>
      <c r="BJ15" s="26">
        <v>1093.8333333333333</v>
      </c>
      <c r="BK15" s="26">
        <v>1093.8333333333333</v>
      </c>
      <c r="BL15" s="26">
        <v>1093.8333333333333</v>
      </c>
    </row>
    <row r="16" spans="1:107" ht="15" customHeight="1" x14ac:dyDescent="0.25">
      <c r="A16" s="1">
        <v>14</v>
      </c>
      <c r="B16" s="7">
        <v>44136</v>
      </c>
      <c r="C16" s="21"/>
      <c r="D16" s="11"/>
      <c r="E16" s="9">
        <f t="shared" si="1"/>
        <v>37</v>
      </c>
      <c r="F16" s="76">
        <f>O16*P16+O15*P15*0.98+O14*P14*0.96+O13*P13*0.94+O12*P12*0.92+O11*P11*0.9+O10*P10*0.88+O9*P9*0.86+O8*P8*0.84+O7*P7*0.82+O6*P6*0.8+O5*P5*0.78</f>
        <v>1024240</v>
      </c>
      <c r="G16" s="36">
        <f t="shared" si="2"/>
        <v>147256.78657299833</v>
      </c>
      <c r="H16" s="5">
        <f t="shared" si="8"/>
        <v>124000</v>
      </c>
      <c r="I16" s="5">
        <f t="shared" si="9"/>
        <v>55884.456583170642</v>
      </c>
      <c r="J16" s="8">
        <f t="shared" si="13"/>
        <v>33194.434816743647</v>
      </c>
      <c r="K16" s="10">
        <f t="shared" si="15"/>
        <v>8019.3656680058557</v>
      </c>
      <c r="L16" s="10">
        <f t="shared" si="16"/>
        <v>15500</v>
      </c>
      <c r="M16" s="10">
        <f t="shared" si="14"/>
        <v>-7480.6343319941443</v>
      </c>
      <c r="N16" s="51">
        <f t="shared" si="17"/>
        <v>23256.786572998331</v>
      </c>
      <c r="O16" s="1">
        <v>4</v>
      </c>
      <c r="P16" s="5">
        <v>31000</v>
      </c>
      <c r="Q16" s="6">
        <v>3</v>
      </c>
      <c r="R16" s="53">
        <f>'Auto hind 25000€'!B15</f>
        <v>18628.152194390215</v>
      </c>
      <c r="S16" s="1">
        <f t="shared" si="3"/>
        <v>37</v>
      </c>
      <c r="T16" s="7">
        <f t="shared" si="4"/>
        <v>44136</v>
      </c>
      <c r="X16">
        <f t="shared" si="5"/>
        <v>4</v>
      </c>
      <c r="Y16">
        <f t="shared" si="6"/>
        <v>3</v>
      </c>
      <c r="Z16">
        <f t="shared" si="10"/>
        <v>1</v>
      </c>
      <c r="AA16">
        <f t="shared" si="7"/>
        <v>36</v>
      </c>
      <c r="AB16">
        <f t="shared" si="11"/>
        <v>36</v>
      </c>
      <c r="AC16" s="64">
        <v>14</v>
      </c>
      <c r="AD16" s="28">
        <f t="shared" si="12"/>
        <v>33194.434816743647</v>
      </c>
      <c r="AF16">
        <v>605.83426305607532</v>
      </c>
      <c r="AG16" s="28">
        <v>605.83426305607532</v>
      </c>
      <c r="AH16" s="28">
        <v>605.83426305607532</v>
      </c>
      <c r="AI16" s="26">
        <v>819.24814500015771</v>
      </c>
      <c r="AJ16" s="26">
        <v>819.24814500015771</v>
      </c>
      <c r="AK16" s="26">
        <v>819.24814500015771</v>
      </c>
      <c r="AL16" s="26">
        <v>843.39480472780815</v>
      </c>
      <c r="AM16" s="26">
        <v>843.39480472780815</v>
      </c>
      <c r="AN16" s="26">
        <v>843.39480472780815</v>
      </c>
      <c r="AO16" s="26">
        <v>868.22436251573481</v>
      </c>
      <c r="AP16" s="26">
        <v>868.22436251573481</v>
      </c>
      <c r="AQ16" s="26">
        <v>868.22436251573481</v>
      </c>
      <c r="AR16" s="26">
        <v>893.75576825872133</v>
      </c>
      <c r="AS16" s="26">
        <v>893.75576825872133</v>
      </c>
      <c r="AT16" s="26">
        <v>893.75576825872133</v>
      </c>
      <c r="AU16" s="26">
        <v>920.008497696527</v>
      </c>
      <c r="AV16" s="26">
        <v>920.008497696527</v>
      </c>
      <c r="AW16" s="26">
        <v>920.008497696527</v>
      </c>
      <c r="AX16" s="26">
        <v>947.00256700567945</v>
      </c>
      <c r="AY16" s="26">
        <v>947.00256700567945</v>
      </c>
      <c r="AZ16" s="26">
        <v>947.00256700567945</v>
      </c>
      <c r="BA16" s="26">
        <v>974.75854779617566</v>
      </c>
      <c r="BB16" s="26">
        <v>974.75854779617566</v>
      </c>
      <c r="BC16" s="26">
        <v>974.75854779617566</v>
      </c>
      <c r="BD16" s="26">
        <v>1003.2975825243335</v>
      </c>
      <c r="BE16" s="26">
        <v>1003.2975825243335</v>
      </c>
      <c r="BF16" s="26">
        <v>1003.2975825243335</v>
      </c>
      <c r="BG16" s="26">
        <v>1032.6414003333323</v>
      </c>
      <c r="BH16" s="26">
        <v>1032.6414003333323</v>
      </c>
      <c r="BI16" s="26">
        <v>1032.6414003333323</v>
      </c>
      <c r="BJ16" s="26">
        <v>1062.8123333333342</v>
      </c>
      <c r="BK16" s="26">
        <v>1062.8123333333342</v>
      </c>
      <c r="BL16" s="26">
        <v>1062.8123333333342</v>
      </c>
      <c r="BM16" s="26">
        <v>1093.8333333333333</v>
      </c>
      <c r="BN16" s="26">
        <v>1093.8333333333333</v>
      </c>
      <c r="BO16" s="26">
        <v>1093.8333333333333</v>
      </c>
    </row>
    <row r="17" spans="1:117" ht="15" customHeight="1" x14ac:dyDescent="0.25">
      <c r="A17" s="1">
        <v>15</v>
      </c>
      <c r="B17" s="29">
        <v>44166</v>
      </c>
      <c r="C17" s="30"/>
      <c r="D17" s="11"/>
      <c r="E17" s="9">
        <f t="shared" si="1"/>
        <v>37</v>
      </c>
      <c r="F17" s="76">
        <f t="shared" ref="F17:F26" si="18">(P17+R17)/2*S17</f>
        <v>988404.52531618846</v>
      </c>
      <c r="G17" s="36">
        <f t="shared" si="2"/>
        <v>153644.12109069506</v>
      </c>
      <c r="H17" s="5">
        <f t="shared" si="8"/>
        <v>124000</v>
      </c>
      <c r="I17" s="5">
        <f t="shared" si="9"/>
        <v>89709.086554851558</v>
      </c>
      <c r="J17" s="8">
        <f t="shared" si="13"/>
        <v>34858.063196164221</v>
      </c>
      <c r="K17" s="10">
        <f t="shared" si="15"/>
        <v>14846.481899985709</v>
      </c>
      <c r="L17" s="10">
        <f t="shared" si="16"/>
        <v>20666.666666666657</v>
      </c>
      <c r="M17" s="10">
        <f t="shared" si="14"/>
        <v>-5820.1847666809481</v>
      </c>
      <c r="N17" s="51">
        <f t="shared" si="17"/>
        <v>29644.121090695058</v>
      </c>
      <c r="O17" s="1">
        <v>4</v>
      </c>
      <c r="P17" s="5">
        <v>31000</v>
      </c>
      <c r="Q17" s="6">
        <v>4</v>
      </c>
      <c r="R17" s="55">
        <f>'Auto hind 31000'!$B$15</f>
        <v>22427.271638712889</v>
      </c>
      <c r="S17" s="1">
        <f t="shared" si="3"/>
        <v>37</v>
      </c>
      <c r="T17" s="29">
        <f t="shared" si="4"/>
        <v>44166</v>
      </c>
      <c r="V17" s="62"/>
      <c r="X17">
        <f t="shared" si="5"/>
        <v>4</v>
      </c>
      <c r="Y17">
        <f t="shared" si="6"/>
        <v>4</v>
      </c>
      <c r="Z17">
        <f t="shared" si="10"/>
        <v>0</v>
      </c>
      <c r="AA17">
        <f t="shared" si="7"/>
        <v>37</v>
      </c>
      <c r="AB17">
        <f t="shared" si="11"/>
        <v>37</v>
      </c>
      <c r="AC17" s="65">
        <v>15</v>
      </c>
      <c r="AD17" s="28">
        <f t="shared" si="12"/>
        <v>34858.063196164221</v>
      </c>
      <c r="AI17" s="26">
        <v>795.76594508515575</v>
      </c>
      <c r="AJ17" s="26">
        <v>795.76594508515575</v>
      </c>
      <c r="AK17" s="26">
        <v>795.76594508515575</v>
      </c>
      <c r="AL17" s="26">
        <v>819.24814500015771</v>
      </c>
      <c r="AM17" s="26">
        <v>819.24814500015771</v>
      </c>
      <c r="AN17" s="26">
        <v>819.24814500015771</v>
      </c>
      <c r="AO17" s="26">
        <v>843.39480472780815</v>
      </c>
      <c r="AP17" s="26">
        <v>843.39480472780815</v>
      </c>
      <c r="AQ17" s="26">
        <v>843.39480472780815</v>
      </c>
      <c r="AR17" s="26">
        <v>868.22436251573481</v>
      </c>
      <c r="AS17" s="26">
        <v>868.22436251573481</v>
      </c>
      <c r="AT17" s="26">
        <v>868.22436251573481</v>
      </c>
      <c r="AU17" s="26">
        <v>893.75576825872133</v>
      </c>
      <c r="AV17" s="26">
        <v>893.75576825872133</v>
      </c>
      <c r="AW17" s="26">
        <v>893.75576825872133</v>
      </c>
      <c r="AX17" s="26">
        <v>920.008497696527</v>
      </c>
      <c r="AY17" s="26">
        <v>920.008497696527</v>
      </c>
      <c r="AZ17" s="26">
        <v>920.008497696527</v>
      </c>
      <c r="BA17" s="26">
        <v>947.00256700567945</v>
      </c>
      <c r="BB17" s="26">
        <v>947.00256700567945</v>
      </c>
      <c r="BC17" s="26">
        <v>947.00256700567945</v>
      </c>
      <c r="BD17" s="26">
        <v>974.75854779617566</v>
      </c>
      <c r="BE17" s="26">
        <v>974.75854779617566</v>
      </c>
      <c r="BF17" s="26">
        <v>974.75854779617566</v>
      </c>
      <c r="BG17" s="26">
        <v>1003.2975825243335</v>
      </c>
      <c r="BH17" s="26">
        <v>1003.2975825243335</v>
      </c>
      <c r="BI17" s="26">
        <v>1003.2975825243335</v>
      </c>
      <c r="BJ17" s="26">
        <v>1032.6414003333323</v>
      </c>
      <c r="BK17" s="26">
        <v>1032.6414003333323</v>
      </c>
      <c r="BL17" s="26">
        <v>1032.6414003333323</v>
      </c>
      <c r="BM17" s="26">
        <v>1062.8123333333342</v>
      </c>
      <c r="BN17" s="26">
        <v>1062.8123333333342</v>
      </c>
      <c r="BO17" s="26">
        <v>1062.8123333333342</v>
      </c>
      <c r="BP17" s="26">
        <v>1093.8333333333333</v>
      </c>
      <c r="BQ17" s="26">
        <v>1093.8333333333333</v>
      </c>
      <c r="BR17" s="26">
        <v>1093.8333333333333</v>
      </c>
      <c r="BS17" s="26">
        <v>1093.8333333333333</v>
      </c>
    </row>
    <row r="18" spans="1:117" ht="15" customHeight="1" x14ac:dyDescent="0.25">
      <c r="A18" s="1">
        <v>16</v>
      </c>
      <c r="B18" s="7">
        <v>44197</v>
      </c>
      <c r="C18" s="21"/>
      <c r="D18" s="11"/>
      <c r="E18" s="9">
        <f t="shared" si="1"/>
        <v>37</v>
      </c>
      <c r="F18" s="76">
        <f t="shared" si="18"/>
        <v>988404.52531618846</v>
      </c>
      <c r="G18" s="36">
        <f t="shared" si="2"/>
        <v>154383.79227145639</v>
      </c>
      <c r="H18" s="5">
        <f t="shared" si="8"/>
        <v>124000</v>
      </c>
      <c r="I18" s="5">
        <f t="shared" si="9"/>
        <v>89709.086554851558</v>
      </c>
      <c r="J18" s="8">
        <f t="shared" si="13"/>
        <v>35125.109584412407</v>
      </c>
      <c r="K18" s="10">
        <f t="shared" si="15"/>
        <v>20761.191625169296</v>
      </c>
      <c r="L18" s="10">
        <f t="shared" si="16"/>
        <v>20666.666666666657</v>
      </c>
      <c r="M18" s="10">
        <f t="shared" si="14"/>
        <v>94.524958502639493</v>
      </c>
      <c r="N18" s="51">
        <f t="shared" si="17"/>
        <v>30383.79227145639</v>
      </c>
      <c r="O18" s="1">
        <v>4</v>
      </c>
      <c r="P18" s="5">
        <v>31000</v>
      </c>
      <c r="Q18" s="6">
        <v>4</v>
      </c>
      <c r="R18" s="55">
        <f>'Auto hind 31000'!$B$15</f>
        <v>22427.271638712889</v>
      </c>
      <c r="S18" s="1">
        <f t="shared" si="3"/>
        <v>37</v>
      </c>
      <c r="T18" s="7">
        <f t="shared" si="4"/>
        <v>44197</v>
      </c>
      <c r="X18">
        <f t="shared" si="5"/>
        <v>4</v>
      </c>
      <c r="Y18">
        <f t="shared" si="6"/>
        <v>4</v>
      </c>
      <c r="Z18">
        <f t="shared" si="10"/>
        <v>0</v>
      </c>
      <c r="AA18">
        <f t="shared" si="7"/>
        <v>37</v>
      </c>
      <c r="AB18">
        <f t="shared" si="11"/>
        <v>37</v>
      </c>
      <c r="AC18" s="64">
        <v>16</v>
      </c>
      <c r="AD18" s="28">
        <f t="shared" si="12"/>
        <v>35125.109584412407</v>
      </c>
      <c r="AL18" s="26"/>
      <c r="AM18" s="26">
        <v>795.76594508515575</v>
      </c>
      <c r="AN18" s="26">
        <v>795.76594508515575</v>
      </c>
      <c r="AO18" s="26">
        <v>819.24814500015771</v>
      </c>
      <c r="AP18" s="26">
        <v>819.24814500015771</v>
      </c>
      <c r="AQ18" s="26">
        <v>819.24814500015771</v>
      </c>
      <c r="AR18" s="26">
        <v>843.39480472780815</v>
      </c>
      <c r="AS18" s="26">
        <v>843.39480472780815</v>
      </c>
      <c r="AT18" s="26">
        <v>843.39480472780815</v>
      </c>
      <c r="AU18" s="26">
        <v>868.22436251573481</v>
      </c>
      <c r="AV18" s="26">
        <v>868.22436251573481</v>
      </c>
      <c r="AW18" s="26">
        <v>868.22436251573481</v>
      </c>
      <c r="AX18" s="26">
        <v>893.75576825872133</v>
      </c>
      <c r="AY18" s="26">
        <v>893.75576825872133</v>
      </c>
      <c r="AZ18" s="26">
        <v>893.75576825872133</v>
      </c>
      <c r="BA18" s="26">
        <v>920.008497696527</v>
      </c>
      <c r="BB18" s="26">
        <v>920.008497696527</v>
      </c>
      <c r="BC18" s="26">
        <v>920.008497696527</v>
      </c>
      <c r="BD18" s="26">
        <v>947.00256700567945</v>
      </c>
      <c r="BE18" s="26">
        <v>947.00256700567945</v>
      </c>
      <c r="BF18" s="26">
        <v>947.00256700567945</v>
      </c>
      <c r="BG18" s="26">
        <v>974.75854779617566</v>
      </c>
      <c r="BH18" s="26">
        <v>974.75854779617566</v>
      </c>
      <c r="BI18" s="26">
        <v>974.75854779617566</v>
      </c>
      <c r="BJ18" s="26">
        <v>1003.2975825243335</v>
      </c>
      <c r="BK18" s="26">
        <v>1003.2975825243335</v>
      </c>
      <c r="BL18" s="26">
        <v>1003.2975825243335</v>
      </c>
      <c r="BM18" s="26">
        <v>1032.6414003333323</v>
      </c>
      <c r="BN18" s="26">
        <v>1032.6414003333323</v>
      </c>
      <c r="BO18" s="26">
        <v>1032.6414003333323</v>
      </c>
      <c r="BP18" s="26">
        <v>1062.8123333333342</v>
      </c>
      <c r="BQ18" s="26">
        <v>1062.8123333333342</v>
      </c>
      <c r="BR18" s="26">
        <v>1062.8123333333342</v>
      </c>
      <c r="BS18" s="26">
        <v>1062.8123333333342</v>
      </c>
      <c r="BT18" s="26">
        <v>1093.8333333333333</v>
      </c>
      <c r="BU18" s="26">
        <v>1093.8333333333333</v>
      </c>
      <c r="BV18" s="26">
        <v>1093.8333333333333</v>
      </c>
      <c r="BW18" s="26">
        <v>1093.8333333333333</v>
      </c>
    </row>
    <row r="19" spans="1:117" ht="15" customHeight="1" x14ac:dyDescent="0.25">
      <c r="A19" s="1">
        <v>17</v>
      </c>
      <c r="B19" s="7">
        <v>44228</v>
      </c>
      <c r="C19" s="21"/>
      <c r="D19" s="11"/>
      <c r="E19" s="9">
        <f t="shared" si="1"/>
        <v>38</v>
      </c>
      <c r="F19" s="76">
        <f t="shared" si="18"/>
        <v>1015118.1611355449</v>
      </c>
      <c r="G19" s="36">
        <f t="shared" si="2"/>
        <v>132912.0417372933</v>
      </c>
      <c r="H19" s="5">
        <f t="shared" si="8"/>
        <v>124000</v>
      </c>
      <c r="I19" s="5">
        <f t="shared" si="9"/>
        <v>67281.814916138668</v>
      </c>
      <c r="J19" s="8">
        <f t="shared" si="13"/>
        <v>35385.467239575592</v>
      </c>
      <c r="K19" s="10">
        <f t="shared" si="15"/>
        <v>20805.699356543992</v>
      </c>
      <c r="L19" s="10">
        <f t="shared" si="16"/>
        <v>20666.666666666657</v>
      </c>
      <c r="M19" s="10">
        <f t="shared" si="14"/>
        <v>139.03268987733463</v>
      </c>
      <c r="N19" s="51">
        <f t="shared" si="17"/>
        <v>8912.0417372933007</v>
      </c>
      <c r="O19" s="1">
        <v>4</v>
      </c>
      <c r="P19" s="5">
        <v>31000</v>
      </c>
      <c r="Q19" s="6">
        <v>3</v>
      </c>
      <c r="R19" s="55">
        <f>'Auto hind 31000'!$B$15</f>
        <v>22427.271638712889</v>
      </c>
      <c r="S19" s="1">
        <f t="shared" si="3"/>
        <v>38</v>
      </c>
      <c r="T19" s="7">
        <f t="shared" si="4"/>
        <v>44228</v>
      </c>
      <c r="X19">
        <f t="shared" si="5"/>
        <v>4</v>
      </c>
      <c r="Y19">
        <f t="shared" si="6"/>
        <v>3</v>
      </c>
      <c r="Z19">
        <f t="shared" si="10"/>
        <v>1</v>
      </c>
      <c r="AA19">
        <f t="shared" si="7"/>
        <v>37</v>
      </c>
      <c r="AB19">
        <f t="shared" si="11"/>
        <v>37</v>
      </c>
      <c r="AC19" s="65">
        <v>17</v>
      </c>
      <c r="AD19" s="28">
        <f t="shared" si="12"/>
        <v>35385.467239575592</v>
      </c>
      <c r="AO19" s="26"/>
      <c r="AP19" s="26"/>
      <c r="AQ19" s="26">
        <v>819.24814500015771</v>
      </c>
      <c r="AR19" s="26">
        <v>819.24814500015771</v>
      </c>
      <c r="AS19" s="26">
        <v>819.24814500015771</v>
      </c>
      <c r="AT19" s="26">
        <v>819.24814500015771</v>
      </c>
      <c r="AU19" s="26">
        <v>843.39480472780815</v>
      </c>
      <c r="AV19" s="26">
        <v>843.39480472780815</v>
      </c>
      <c r="AW19" s="26">
        <v>843.39480472780815</v>
      </c>
      <c r="AX19" s="26">
        <v>868.22436251573481</v>
      </c>
      <c r="AY19" s="26">
        <v>868.22436251573481</v>
      </c>
      <c r="AZ19" s="26">
        <v>868.22436251573481</v>
      </c>
      <c r="BA19" s="26">
        <v>893.75576825872133</v>
      </c>
      <c r="BB19" s="26">
        <v>893.75576825872133</v>
      </c>
      <c r="BC19" s="26">
        <v>893.75576825872133</v>
      </c>
      <c r="BD19" s="26">
        <v>920.008497696527</v>
      </c>
      <c r="BE19" s="26">
        <v>920.008497696527</v>
      </c>
      <c r="BF19" s="26">
        <v>920.008497696527</v>
      </c>
      <c r="BG19" s="26">
        <v>947.00256700567945</v>
      </c>
      <c r="BH19" s="26">
        <v>947.00256700567945</v>
      </c>
      <c r="BI19" s="26">
        <v>947.00256700567945</v>
      </c>
      <c r="BJ19" s="26">
        <v>974.75854779617566</v>
      </c>
      <c r="BK19" s="26">
        <v>974.75854779617566</v>
      </c>
      <c r="BL19" s="26">
        <v>974.75854779617566</v>
      </c>
      <c r="BM19" s="26">
        <v>1003.2975825243335</v>
      </c>
      <c r="BN19" s="26">
        <v>1003.2975825243335</v>
      </c>
      <c r="BO19" s="26">
        <v>1003.2975825243335</v>
      </c>
      <c r="BP19" s="26">
        <v>1032.6414003333323</v>
      </c>
      <c r="BQ19" s="26">
        <v>1032.6414003333323</v>
      </c>
      <c r="BR19" s="26">
        <v>1032.6414003333323</v>
      </c>
      <c r="BS19" s="26">
        <v>1032.6414003333323</v>
      </c>
      <c r="BT19" s="26">
        <v>1062.8123333333342</v>
      </c>
      <c r="BU19" s="26">
        <v>1062.8123333333342</v>
      </c>
      <c r="BV19" s="26">
        <v>1062.8123333333342</v>
      </c>
      <c r="BW19" s="26">
        <v>1062.8123333333342</v>
      </c>
      <c r="BX19" s="26">
        <v>1093.8333333333333</v>
      </c>
      <c r="BY19" s="26">
        <v>1093.8333333333333</v>
      </c>
      <c r="BZ19" s="26">
        <v>1093.8333333333333</v>
      </c>
      <c r="CA19" s="26">
        <v>1093.8333333333333</v>
      </c>
    </row>
    <row r="20" spans="1:117" ht="15" customHeight="1" x14ac:dyDescent="0.25">
      <c r="A20" s="1">
        <v>18</v>
      </c>
      <c r="B20" s="7">
        <v>44256</v>
      </c>
      <c r="C20" s="21"/>
      <c r="D20" s="11"/>
      <c r="E20" s="9">
        <f t="shared" si="1"/>
        <v>38</v>
      </c>
      <c r="F20" s="76">
        <f t="shared" si="18"/>
        <v>1015118.1611355449</v>
      </c>
      <c r="G20" s="36">
        <f t="shared" si="2"/>
        <v>116114.59224966451</v>
      </c>
      <c r="H20" s="5">
        <f t="shared" si="8"/>
        <v>93000</v>
      </c>
      <c r="I20" s="5">
        <f t="shared" si="9"/>
        <v>67281.814916138668</v>
      </c>
      <c r="J20" s="8">
        <f t="shared" si="13"/>
        <v>36365.282622184925</v>
      </c>
      <c r="K20" s="10">
        <f t="shared" si="15"/>
        <v>17111.213692619043</v>
      </c>
      <c r="L20" s="10">
        <f t="shared" si="16"/>
        <v>20666.666666666657</v>
      </c>
      <c r="M20" s="10">
        <f t="shared" si="14"/>
        <v>-3555.4529740476137</v>
      </c>
      <c r="N20" s="51">
        <f t="shared" si="17"/>
        <v>23114.592249664507</v>
      </c>
      <c r="O20" s="1">
        <v>3</v>
      </c>
      <c r="P20" s="5">
        <v>31000</v>
      </c>
      <c r="Q20" s="6">
        <v>3</v>
      </c>
      <c r="R20" s="55">
        <f>'Auto hind 31000'!$B$15</f>
        <v>22427.271638712889</v>
      </c>
      <c r="S20" s="1">
        <f t="shared" si="3"/>
        <v>38</v>
      </c>
      <c r="T20" s="7">
        <f t="shared" si="4"/>
        <v>44256</v>
      </c>
      <c r="X20">
        <f t="shared" si="5"/>
        <v>3</v>
      </c>
      <c r="Y20">
        <f t="shared" si="6"/>
        <v>3</v>
      </c>
      <c r="Z20">
        <f t="shared" si="10"/>
        <v>0</v>
      </c>
      <c r="AA20">
        <f t="shared" si="7"/>
        <v>38</v>
      </c>
      <c r="AB20">
        <f t="shared" si="11"/>
        <v>38</v>
      </c>
      <c r="AC20" s="64">
        <v>18</v>
      </c>
      <c r="AD20" s="28">
        <f t="shared" si="12"/>
        <v>36365.282622184925</v>
      </c>
      <c r="AR20" s="26"/>
      <c r="AS20" s="26"/>
      <c r="AT20" s="26">
        <v>795.76594508515575</v>
      </c>
      <c r="AU20" s="26">
        <v>819.24814500015771</v>
      </c>
      <c r="AV20" s="26">
        <v>819.24814500015771</v>
      </c>
      <c r="AW20" s="26">
        <v>819.24814500015771</v>
      </c>
      <c r="AX20" s="26">
        <v>843.39480472780815</v>
      </c>
      <c r="AY20" s="26">
        <v>843.39480472780815</v>
      </c>
      <c r="AZ20" s="26">
        <v>843.39480472780815</v>
      </c>
      <c r="BA20" s="26">
        <v>868.22436251573481</v>
      </c>
      <c r="BB20" s="26">
        <v>868.22436251573481</v>
      </c>
      <c r="BC20" s="26">
        <v>868.22436251573481</v>
      </c>
      <c r="BD20" s="26">
        <v>893.75576825872133</v>
      </c>
      <c r="BE20" s="26">
        <v>893.75576825872133</v>
      </c>
      <c r="BF20" s="26">
        <v>893.75576825872133</v>
      </c>
      <c r="BG20" s="26">
        <v>920.008497696527</v>
      </c>
      <c r="BH20" s="26">
        <v>920.008497696527</v>
      </c>
      <c r="BI20" s="26">
        <v>920.008497696527</v>
      </c>
      <c r="BJ20" s="26">
        <v>947.00256700567945</v>
      </c>
      <c r="BK20" s="26">
        <v>947.00256700567945</v>
      </c>
      <c r="BL20" s="26">
        <v>947.00256700567945</v>
      </c>
      <c r="BM20" s="26">
        <v>974.75854779617566</v>
      </c>
      <c r="BN20" s="26">
        <v>974.75854779617566</v>
      </c>
      <c r="BO20" s="26">
        <v>974.75854779617566</v>
      </c>
      <c r="BP20" s="26">
        <v>1003.2975825243335</v>
      </c>
      <c r="BQ20" s="26">
        <v>1003.2975825243335</v>
      </c>
      <c r="BR20" s="26">
        <v>1003.2975825243335</v>
      </c>
      <c r="BS20" s="26">
        <v>1003.2975825243335</v>
      </c>
      <c r="BT20" s="26">
        <v>1032.6414003333323</v>
      </c>
      <c r="BU20" s="26">
        <v>1032.6414003333323</v>
      </c>
      <c r="BV20" s="26">
        <v>1032.6414003333323</v>
      </c>
      <c r="BW20" s="26">
        <v>1032.6414003333323</v>
      </c>
      <c r="BX20" s="26">
        <v>1062.8123333333342</v>
      </c>
      <c r="BY20" s="26">
        <v>1062.8123333333342</v>
      </c>
      <c r="BZ20" s="26">
        <v>1062.8123333333342</v>
      </c>
      <c r="CA20" s="26">
        <v>1062.8123333333342</v>
      </c>
      <c r="CB20" s="26">
        <v>1093.8333333333333</v>
      </c>
      <c r="CC20" s="26">
        <v>1093.8333333333333</v>
      </c>
      <c r="CD20" s="26">
        <v>1093.8333333333333</v>
      </c>
      <c r="CE20" s="26">
        <v>1093.8333333333333</v>
      </c>
    </row>
    <row r="21" spans="1:117" ht="15" customHeight="1" x14ac:dyDescent="0.25">
      <c r="A21" s="1">
        <v>19</v>
      </c>
      <c r="B21" s="7">
        <v>44287</v>
      </c>
      <c r="C21" s="21"/>
      <c r="D21" s="51"/>
      <c r="E21" s="9">
        <f t="shared" si="1"/>
        <v>38</v>
      </c>
      <c r="F21" s="76">
        <f t="shared" si="18"/>
        <v>1015118.1611355449</v>
      </c>
      <c r="G21" s="36">
        <f t="shared" si="2"/>
        <v>124868.09874606368</v>
      </c>
      <c r="H21" s="5">
        <f t="shared" si="8"/>
        <v>93000</v>
      </c>
      <c r="I21" s="5">
        <f t="shared" si="9"/>
        <v>67281.814916138668</v>
      </c>
      <c r="J21" s="8">
        <f t="shared" si="13"/>
        <v>36246.207836647765</v>
      </c>
      <c r="K21" s="10">
        <f t="shared" si="15"/>
        <v>17274.516256387265</v>
      </c>
      <c r="L21" s="10">
        <f t="shared" si="16"/>
        <v>15500</v>
      </c>
      <c r="M21" s="10">
        <f t="shared" si="14"/>
        <v>1774.5162563872655</v>
      </c>
      <c r="N21" s="51">
        <f t="shared" si="17"/>
        <v>31868.098746063682</v>
      </c>
      <c r="O21" s="1">
        <v>3</v>
      </c>
      <c r="P21" s="5">
        <v>31000</v>
      </c>
      <c r="Q21" s="6">
        <v>3</v>
      </c>
      <c r="R21" s="55">
        <f>'Auto hind 31000'!$B$15</f>
        <v>22427.271638712889</v>
      </c>
      <c r="S21" s="1">
        <f t="shared" si="3"/>
        <v>38</v>
      </c>
      <c r="T21" s="29">
        <f t="shared" si="4"/>
        <v>44287</v>
      </c>
      <c r="X21">
        <f t="shared" si="5"/>
        <v>3</v>
      </c>
      <c r="Y21">
        <f t="shared" si="6"/>
        <v>3</v>
      </c>
      <c r="Z21">
        <f t="shared" si="10"/>
        <v>0</v>
      </c>
      <c r="AA21">
        <f t="shared" si="7"/>
        <v>38</v>
      </c>
      <c r="AB21">
        <f t="shared" si="11"/>
        <v>38</v>
      </c>
      <c r="AC21" s="65">
        <v>19</v>
      </c>
      <c r="AD21" s="28">
        <f t="shared" si="12"/>
        <v>36246.207836647765</v>
      </c>
      <c r="AU21" s="26"/>
      <c r="AV21" s="26"/>
      <c r="AW21" s="26">
        <v>795.76594508515575</v>
      </c>
      <c r="AX21" s="26">
        <v>819.24814500015771</v>
      </c>
      <c r="AY21" s="26">
        <v>819.24814500015771</v>
      </c>
      <c r="AZ21" s="26">
        <v>819.24814500015771</v>
      </c>
      <c r="BA21" s="26">
        <v>843.39480472780815</v>
      </c>
      <c r="BB21" s="26">
        <v>843.39480472780815</v>
      </c>
      <c r="BC21" s="26">
        <v>843.39480472780815</v>
      </c>
      <c r="BD21" s="26">
        <v>868.22436251573481</v>
      </c>
      <c r="BE21" s="26">
        <v>868.22436251573481</v>
      </c>
      <c r="BF21" s="26">
        <v>868.22436251573481</v>
      </c>
      <c r="BG21" s="26">
        <v>893.75576825872133</v>
      </c>
      <c r="BH21" s="26">
        <v>893.75576825872133</v>
      </c>
      <c r="BI21" s="26">
        <v>893.75576825872133</v>
      </c>
      <c r="BJ21" s="26">
        <v>920.008497696527</v>
      </c>
      <c r="BK21" s="26">
        <v>920.008497696527</v>
      </c>
      <c r="BL21" s="26">
        <v>920.008497696527</v>
      </c>
      <c r="BM21" s="26">
        <v>947.00256700567945</v>
      </c>
      <c r="BN21" s="26">
        <v>947.00256700567945</v>
      </c>
      <c r="BO21" s="26">
        <v>947.00256700567945</v>
      </c>
      <c r="BP21" s="26">
        <v>974.75854779617566</v>
      </c>
      <c r="BQ21" s="26">
        <v>974.75854779617566</v>
      </c>
      <c r="BR21" s="26">
        <v>974.75854779617566</v>
      </c>
      <c r="BS21" s="26">
        <v>974.75854779617566</v>
      </c>
      <c r="BT21" s="26">
        <v>1003.2975825243335</v>
      </c>
      <c r="BU21" s="26">
        <v>1003.2975825243335</v>
      </c>
      <c r="BV21" s="26">
        <v>1003.2975825243335</v>
      </c>
      <c r="BW21" s="26">
        <v>1003.2975825243335</v>
      </c>
      <c r="BX21" s="26">
        <v>1032.6414003333323</v>
      </c>
      <c r="BY21" s="26">
        <v>1032.6414003333323</v>
      </c>
      <c r="BZ21" s="26">
        <v>1032.6414003333323</v>
      </c>
      <c r="CA21" s="26">
        <v>1032.6414003333323</v>
      </c>
      <c r="CB21" s="26">
        <v>1062.8123333333342</v>
      </c>
      <c r="CC21" s="26">
        <v>1062.8123333333342</v>
      </c>
      <c r="CD21" s="26">
        <v>1062.8123333333342</v>
      </c>
      <c r="CE21" s="26">
        <v>1062.8123333333342</v>
      </c>
      <c r="CF21" s="26">
        <v>1093.8333333333333</v>
      </c>
      <c r="CG21" s="26">
        <v>1093.8333333333333</v>
      </c>
      <c r="CH21" s="26">
        <v>1093.8333333333333</v>
      </c>
    </row>
    <row r="22" spans="1:117" ht="15" customHeight="1" x14ac:dyDescent="0.25">
      <c r="A22" s="1">
        <v>20</v>
      </c>
      <c r="B22" s="7">
        <v>44317</v>
      </c>
      <c r="C22" s="21"/>
      <c r="D22" s="51"/>
      <c r="E22" s="9">
        <f t="shared" si="1"/>
        <v>38</v>
      </c>
      <c r="F22" s="76">
        <f t="shared" si="18"/>
        <v>1015118.1611355449</v>
      </c>
      <c r="G22" s="36">
        <f t="shared" si="2"/>
        <v>133823.70866197289</v>
      </c>
      <c r="H22" s="5">
        <f t="shared" si="8"/>
        <v>93000</v>
      </c>
      <c r="I22" s="5">
        <f t="shared" si="9"/>
        <v>67281.814916138668</v>
      </c>
      <c r="J22" s="8">
        <f t="shared" si="13"/>
        <v>36428.465458568287</v>
      </c>
      <c r="K22" s="10">
        <f t="shared" si="15"/>
        <v>17254.670458797737</v>
      </c>
      <c r="L22" s="10">
        <f t="shared" si="16"/>
        <v>15500</v>
      </c>
      <c r="M22" s="10">
        <f t="shared" si="14"/>
        <v>1754.6704587977365</v>
      </c>
      <c r="N22" s="51">
        <f t="shared" si="17"/>
        <v>40823.708661972894</v>
      </c>
      <c r="O22" s="1">
        <v>3</v>
      </c>
      <c r="P22" s="5">
        <v>31000</v>
      </c>
      <c r="Q22" s="6">
        <v>3</v>
      </c>
      <c r="R22" s="55">
        <f>'Auto hind 31000'!$B$15</f>
        <v>22427.271638712889</v>
      </c>
      <c r="S22" s="1">
        <f t="shared" si="3"/>
        <v>38</v>
      </c>
      <c r="T22" s="7">
        <f t="shared" si="4"/>
        <v>44317</v>
      </c>
      <c r="X22">
        <f t="shared" si="5"/>
        <v>3</v>
      </c>
      <c r="Y22">
        <f t="shared" si="6"/>
        <v>3</v>
      </c>
      <c r="Z22">
        <f t="shared" si="10"/>
        <v>0</v>
      </c>
      <c r="AA22">
        <f t="shared" si="7"/>
        <v>38</v>
      </c>
      <c r="AB22">
        <f t="shared" si="11"/>
        <v>38</v>
      </c>
      <c r="AC22" s="64">
        <v>20</v>
      </c>
      <c r="AD22" s="28">
        <f t="shared" si="12"/>
        <v>36428.465458568287</v>
      </c>
      <c r="AX22" s="26"/>
      <c r="AY22" s="26"/>
      <c r="AZ22" s="26"/>
      <c r="BA22" s="26">
        <v>819.24814500015771</v>
      </c>
      <c r="BB22" s="26">
        <v>819.24814500015771</v>
      </c>
      <c r="BC22" s="26">
        <v>819.24814500015771</v>
      </c>
      <c r="BD22" s="26">
        <v>843.39480472780815</v>
      </c>
      <c r="BE22" s="26">
        <v>843.39480472780815</v>
      </c>
      <c r="BF22" s="26">
        <v>843.39480472780815</v>
      </c>
      <c r="BG22" s="26">
        <v>868.22436251573481</v>
      </c>
      <c r="BH22" s="26">
        <v>868.22436251573481</v>
      </c>
      <c r="BI22" s="26">
        <v>868.22436251573481</v>
      </c>
      <c r="BJ22" s="26">
        <v>893.75576825872133</v>
      </c>
      <c r="BK22" s="26">
        <v>893.75576825872133</v>
      </c>
      <c r="BL22" s="26">
        <v>893.75576825872133</v>
      </c>
      <c r="BM22" s="26">
        <v>920.008497696527</v>
      </c>
      <c r="BN22" s="26">
        <v>920.008497696527</v>
      </c>
      <c r="BO22" s="26">
        <v>920.008497696527</v>
      </c>
      <c r="BP22" s="26">
        <v>947.00256700567945</v>
      </c>
      <c r="BQ22" s="26">
        <v>947.00256700567945</v>
      </c>
      <c r="BR22" s="26">
        <v>947.00256700567945</v>
      </c>
      <c r="BS22" s="26">
        <v>947.00256700567945</v>
      </c>
      <c r="BT22" s="26">
        <v>974.75854779617566</v>
      </c>
      <c r="BU22" s="26">
        <v>974.75854779617566</v>
      </c>
      <c r="BV22" s="26">
        <v>974.75854779617566</v>
      </c>
      <c r="BW22" s="26">
        <v>974.75854779617566</v>
      </c>
      <c r="BX22" s="26">
        <v>1003.2975825243335</v>
      </c>
      <c r="BY22" s="26">
        <v>1003.2975825243335</v>
      </c>
      <c r="BZ22" s="26">
        <v>1003.2975825243335</v>
      </c>
      <c r="CA22" s="26">
        <v>1003.2975825243335</v>
      </c>
      <c r="CB22" s="26">
        <v>1032.6414003333323</v>
      </c>
      <c r="CC22" s="26">
        <v>1032.6414003333323</v>
      </c>
      <c r="CD22" s="26">
        <v>1032.6414003333323</v>
      </c>
      <c r="CE22" s="26">
        <v>1032.6414003333323</v>
      </c>
      <c r="CF22" s="26">
        <v>1062.8123333333342</v>
      </c>
      <c r="CG22" s="26">
        <v>1062.8123333333342</v>
      </c>
      <c r="CH22" s="26">
        <v>1062.8123333333342</v>
      </c>
      <c r="CI22" s="26">
        <v>1093.8333333333333</v>
      </c>
      <c r="CJ22" s="26">
        <v>1093.8333333333333</v>
      </c>
      <c r="CK22" s="26">
        <v>1093.8333333333333</v>
      </c>
      <c r="CL22" s="26">
        <v>1093.8333333333333</v>
      </c>
    </row>
    <row r="23" spans="1:117" ht="15" customHeight="1" x14ac:dyDescent="0.25">
      <c r="A23" s="1">
        <v>21</v>
      </c>
      <c r="B23" s="7">
        <v>44348</v>
      </c>
      <c r="C23" s="21"/>
      <c r="D23" s="51"/>
      <c r="E23" s="9">
        <f t="shared" si="1"/>
        <v>38</v>
      </c>
      <c r="F23" s="76">
        <f t="shared" si="18"/>
        <v>1015118.1611355449</v>
      </c>
      <c r="G23" s="36">
        <f t="shared" si="2"/>
        <v>142605.2884049252</v>
      </c>
      <c r="H23" s="5">
        <f t="shared" si="8"/>
        <v>93000</v>
      </c>
      <c r="I23" s="5">
        <f t="shared" si="9"/>
        <v>67281.814916138668</v>
      </c>
      <c r="J23" s="8">
        <f t="shared" si="13"/>
        <v>36284.811555931483</v>
      </c>
      <c r="K23" s="10">
        <f t="shared" si="15"/>
        <v>17285.046729117825</v>
      </c>
      <c r="L23" s="10">
        <f t="shared" si="16"/>
        <v>15500</v>
      </c>
      <c r="M23" s="10">
        <f t="shared" si="14"/>
        <v>1785.0467291178247</v>
      </c>
      <c r="N23" s="51">
        <f t="shared" si="17"/>
        <v>49605.288404925202</v>
      </c>
      <c r="O23" s="1">
        <v>3</v>
      </c>
      <c r="P23" s="5">
        <v>31000</v>
      </c>
      <c r="Q23" s="6">
        <v>3</v>
      </c>
      <c r="R23" s="55">
        <f>'Auto hind 31000'!$B$15</f>
        <v>22427.271638712889</v>
      </c>
      <c r="S23" s="1">
        <f t="shared" si="3"/>
        <v>38</v>
      </c>
      <c r="T23" s="7">
        <f t="shared" si="4"/>
        <v>44348</v>
      </c>
      <c r="X23">
        <f t="shared" si="5"/>
        <v>3</v>
      </c>
      <c r="Y23">
        <f t="shared" si="6"/>
        <v>3</v>
      </c>
      <c r="Z23">
        <f t="shared" si="10"/>
        <v>0</v>
      </c>
      <c r="AA23">
        <f t="shared" si="7"/>
        <v>38</v>
      </c>
      <c r="AB23">
        <f t="shared" si="11"/>
        <v>38</v>
      </c>
      <c r="AC23" s="65">
        <v>21</v>
      </c>
      <c r="AD23" s="28">
        <f t="shared" si="12"/>
        <v>36284.811555931483</v>
      </c>
      <c r="BA23" s="26"/>
      <c r="BB23" s="26"/>
      <c r="BC23" s="26"/>
      <c r="BD23" s="26">
        <v>819.24814500015771</v>
      </c>
      <c r="BE23" s="26">
        <v>819.24814500015771</v>
      </c>
      <c r="BF23" s="26">
        <v>819.24814500015771</v>
      </c>
      <c r="BG23" s="26">
        <v>843.39480472780815</v>
      </c>
      <c r="BH23" s="26">
        <v>843.39480472780815</v>
      </c>
      <c r="BI23" s="26">
        <v>843.39480472780815</v>
      </c>
      <c r="BJ23" s="26">
        <v>868.22436251573481</v>
      </c>
      <c r="BK23" s="26">
        <v>868.22436251573481</v>
      </c>
      <c r="BL23" s="26">
        <v>868.22436251573481</v>
      </c>
      <c r="BM23" s="26">
        <v>893.75576825872133</v>
      </c>
      <c r="BN23" s="26">
        <v>893.75576825872133</v>
      </c>
      <c r="BO23" s="26">
        <v>893.75576825872133</v>
      </c>
      <c r="BP23" s="26">
        <v>920.008497696527</v>
      </c>
      <c r="BQ23" s="26">
        <v>920.008497696527</v>
      </c>
      <c r="BR23" s="26">
        <v>920.008497696527</v>
      </c>
      <c r="BS23" s="26">
        <v>920.008497696527</v>
      </c>
      <c r="BT23" s="26">
        <v>947.00256700567945</v>
      </c>
      <c r="BU23" s="26">
        <v>947.00256700567945</v>
      </c>
      <c r="BV23" s="26">
        <v>947.00256700567945</v>
      </c>
      <c r="BW23" s="26">
        <v>947.00256700567945</v>
      </c>
      <c r="BX23" s="26">
        <v>974.75854779617566</v>
      </c>
      <c r="BY23" s="26">
        <v>974.75854779617566</v>
      </c>
      <c r="BZ23" s="26">
        <v>974.75854779617566</v>
      </c>
      <c r="CA23" s="26">
        <v>974.75854779617566</v>
      </c>
      <c r="CB23" s="26">
        <v>1003.2975825243335</v>
      </c>
      <c r="CC23" s="26">
        <v>1003.2975825243335</v>
      </c>
      <c r="CD23" s="26">
        <v>1003.2975825243335</v>
      </c>
      <c r="CE23" s="26">
        <v>1003.2975825243335</v>
      </c>
      <c r="CF23" s="26">
        <v>1032.6414003333323</v>
      </c>
      <c r="CG23" s="26">
        <v>1032.6414003333323</v>
      </c>
      <c r="CH23" s="26">
        <v>1032.6414003333323</v>
      </c>
      <c r="CI23" s="26">
        <v>1062.8123333333342</v>
      </c>
      <c r="CJ23" s="26">
        <v>1062.8123333333342</v>
      </c>
      <c r="CK23" s="26">
        <v>1062.8123333333342</v>
      </c>
      <c r="CL23" s="26">
        <v>1062.8123333333342</v>
      </c>
      <c r="CM23" s="26">
        <v>1093.8333333333333</v>
      </c>
      <c r="CN23" s="26">
        <v>1093.8333333333333</v>
      </c>
      <c r="CO23" s="26">
        <v>1093.8333333333333</v>
      </c>
    </row>
    <row r="24" spans="1:117" ht="15" customHeight="1" x14ac:dyDescent="0.25">
      <c r="A24" s="1">
        <v>22</v>
      </c>
      <c r="B24" s="7">
        <v>44378</v>
      </c>
      <c r="C24" s="21"/>
      <c r="D24" s="51"/>
      <c r="E24" s="9">
        <f t="shared" si="1"/>
        <v>39</v>
      </c>
      <c r="F24" s="76">
        <f t="shared" si="18"/>
        <v>1041831.7969549013</v>
      </c>
      <c r="G24" s="36">
        <f t="shared" si="2"/>
        <v>151271.09771771805</v>
      </c>
      <c r="H24" s="5">
        <f t="shared" si="8"/>
        <v>124000</v>
      </c>
      <c r="I24" s="5">
        <f t="shared" si="9"/>
        <v>67281.814916138668</v>
      </c>
      <c r="J24" s="8">
        <f t="shared" si="13"/>
        <v>36145.098808665862</v>
      </c>
      <c r="K24" s="10">
        <f t="shared" si="15"/>
        <v>17261.104412011689</v>
      </c>
      <c r="L24" s="10">
        <f t="shared" si="16"/>
        <v>15500</v>
      </c>
      <c r="M24" s="10">
        <f t="shared" si="14"/>
        <v>1761.1044120116894</v>
      </c>
      <c r="N24" s="51">
        <f t="shared" si="17"/>
        <v>27271.097717718047</v>
      </c>
      <c r="O24" s="1">
        <v>4</v>
      </c>
      <c r="P24" s="5">
        <v>31000</v>
      </c>
      <c r="Q24" s="6">
        <v>3</v>
      </c>
      <c r="R24" s="55">
        <f>'Auto hind 31000'!$B$15</f>
        <v>22427.271638712889</v>
      </c>
      <c r="S24" s="1">
        <f t="shared" si="3"/>
        <v>39</v>
      </c>
      <c r="T24" s="7">
        <f t="shared" si="4"/>
        <v>44378</v>
      </c>
      <c r="X24">
        <f t="shared" si="5"/>
        <v>4</v>
      </c>
      <c r="Y24">
        <f t="shared" si="6"/>
        <v>3</v>
      </c>
      <c r="Z24">
        <f t="shared" si="10"/>
        <v>1</v>
      </c>
      <c r="AA24">
        <f t="shared" si="7"/>
        <v>38</v>
      </c>
      <c r="AB24">
        <f t="shared" si="11"/>
        <v>38</v>
      </c>
      <c r="AC24" s="64">
        <v>22</v>
      </c>
      <c r="AD24" s="28">
        <f t="shared" si="12"/>
        <v>36145.098808665862</v>
      </c>
      <c r="BD24" s="26"/>
      <c r="BE24" s="26"/>
      <c r="BF24" s="26"/>
      <c r="BG24" s="26">
        <v>819.24814500015771</v>
      </c>
      <c r="BH24" s="26">
        <v>819.24814500015771</v>
      </c>
      <c r="BI24" s="26">
        <v>819.24814500015771</v>
      </c>
      <c r="BJ24" s="26">
        <v>843.39480472780815</v>
      </c>
      <c r="BK24" s="26">
        <v>843.39480472780815</v>
      </c>
      <c r="BL24" s="26">
        <v>843.39480472780815</v>
      </c>
      <c r="BM24" s="26">
        <v>868.22436251573481</v>
      </c>
      <c r="BN24" s="26">
        <v>868.22436251573481</v>
      </c>
      <c r="BO24" s="26">
        <v>868.22436251573481</v>
      </c>
      <c r="BP24" s="26">
        <v>893.75576825872133</v>
      </c>
      <c r="BQ24" s="26">
        <v>893.75576825872133</v>
      </c>
      <c r="BR24" s="26">
        <v>893.75576825872133</v>
      </c>
      <c r="BS24" s="26">
        <v>893.75576825872133</v>
      </c>
      <c r="BT24" s="26">
        <v>920.008497696527</v>
      </c>
      <c r="BU24" s="26">
        <v>920.008497696527</v>
      </c>
      <c r="BV24" s="26">
        <v>920.008497696527</v>
      </c>
      <c r="BW24" s="26">
        <v>920.008497696527</v>
      </c>
      <c r="BX24" s="26">
        <v>947.00256700567945</v>
      </c>
      <c r="BY24" s="26">
        <v>947.00256700567945</v>
      </c>
      <c r="BZ24" s="26">
        <v>947.00256700567945</v>
      </c>
      <c r="CA24" s="26">
        <v>947.00256700567945</v>
      </c>
      <c r="CB24" s="26">
        <v>974.75854779617566</v>
      </c>
      <c r="CC24" s="26">
        <v>974.75854779617566</v>
      </c>
      <c r="CD24" s="26">
        <v>974.75854779617566</v>
      </c>
      <c r="CE24" s="26">
        <v>974.75854779617566</v>
      </c>
      <c r="CF24" s="26">
        <v>1003.2975825243335</v>
      </c>
      <c r="CG24" s="26">
        <v>1003.2975825243335</v>
      </c>
      <c r="CH24" s="26">
        <v>1003.2975825243335</v>
      </c>
      <c r="CI24" s="26">
        <v>1032.6414003333323</v>
      </c>
      <c r="CJ24" s="26">
        <v>1032.6414003333323</v>
      </c>
      <c r="CK24" s="26">
        <v>1032.6414003333323</v>
      </c>
      <c r="CL24" s="26">
        <v>1032.6414003333323</v>
      </c>
      <c r="CM24" s="26">
        <v>1062.8123333333342</v>
      </c>
      <c r="CN24" s="26">
        <v>1062.8123333333342</v>
      </c>
      <c r="CO24" s="26">
        <v>1062.8123333333342</v>
      </c>
      <c r="CP24" s="26">
        <v>1093.8333333333333</v>
      </c>
      <c r="CQ24" s="26">
        <v>1093.8333333333333</v>
      </c>
      <c r="CR24" s="26">
        <v>1093.8333333333333</v>
      </c>
    </row>
    <row r="25" spans="1:117" ht="15" customHeight="1" x14ac:dyDescent="0.25">
      <c r="A25" s="1">
        <v>23</v>
      </c>
      <c r="B25" s="7">
        <v>44409</v>
      </c>
      <c r="C25" s="21"/>
      <c r="D25" s="51"/>
      <c r="E25" s="9">
        <f t="shared" si="1"/>
        <v>40</v>
      </c>
      <c r="F25" s="76">
        <f t="shared" si="18"/>
        <v>1068545.4327742578</v>
      </c>
      <c r="G25" s="36">
        <f t="shared" si="2"/>
        <v>135084.81448529905</v>
      </c>
      <c r="H25" s="5">
        <f t="shared" si="8"/>
        <v>124000</v>
      </c>
      <c r="I25" s="5">
        <f t="shared" si="9"/>
        <v>67281.814916138668</v>
      </c>
      <c r="J25" s="8">
        <f t="shared" si="13"/>
        <v>37103.054138909756</v>
      </c>
      <c r="K25" s="10">
        <f t="shared" si="15"/>
        <v>17237.818954134087</v>
      </c>
      <c r="L25" s="10">
        <f t="shared" si="16"/>
        <v>20666.666666666657</v>
      </c>
      <c r="M25" s="10">
        <f t="shared" si="14"/>
        <v>-3428.8477125325699</v>
      </c>
      <c r="N25" s="51">
        <f t="shared" si="17"/>
        <v>11084.814485299052</v>
      </c>
      <c r="O25" s="1">
        <v>4</v>
      </c>
      <c r="P25" s="5">
        <v>31000</v>
      </c>
      <c r="Q25" s="6">
        <v>3</v>
      </c>
      <c r="R25" s="55">
        <f>'Auto hind 31000'!$B$15</f>
        <v>22427.271638712889</v>
      </c>
      <c r="S25" s="1">
        <f t="shared" si="3"/>
        <v>40</v>
      </c>
      <c r="T25" s="7">
        <f t="shared" si="4"/>
        <v>44409</v>
      </c>
      <c r="X25">
        <f t="shared" si="5"/>
        <v>4</v>
      </c>
      <c r="Y25">
        <f t="shared" si="6"/>
        <v>3</v>
      </c>
      <c r="Z25">
        <f t="shared" si="10"/>
        <v>1</v>
      </c>
      <c r="AA25">
        <f t="shared" si="7"/>
        <v>39</v>
      </c>
      <c r="AB25">
        <f t="shared" si="11"/>
        <v>39</v>
      </c>
      <c r="AC25" s="65">
        <v>23</v>
      </c>
      <c r="AD25" s="28">
        <f t="shared" si="12"/>
        <v>37103.054138909756</v>
      </c>
      <c r="BG25" s="26"/>
      <c r="BH25" s="26"/>
      <c r="BI25" s="26"/>
      <c r="BJ25" s="26">
        <v>819.24814500015771</v>
      </c>
      <c r="BK25" s="26">
        <v>819.24814500015771</v>
      </c>
      <c r="BL25" s="26">
        <v>819.24814500015771</v>
      </c>
      <c r="BM25" s="26">
        <v>843.39480472780815</v>
      </c>
      <c r="BN25" s="26">
        <v>843.39480472780815</v>
      </c>
      <c r="BO25" s="26">
        <v>843.39480472780815</v>
      </c>
      <c r="BP25" s="26">
        <v>868.22436251573481</v>
      </c>
      <c r="BQ25" s="26">
        <v>868.22436251573481</v>
      </c>
      <c r="BR25" s="26">
        <v>868.22436251573481</v>
      </c>
      <c r="BS25" s="26">
        <v>868.22436251573481</v>
      </c>
      <c r="BT25" s="26">
        <v>893.75576825872133</v>
      </c>
      <c r="BU25" s="26">
        <v>893.75576825872133</v>
      </c>
      <c r="BV25" s="26">
        <v>893.75576825872133</v>
      </c>
      <c r="BW25" s="26">
        <v>893.75576825872133</v>
      </c>
      <c r="BX25" s="26">
        <v>920.008497696527</v>
      </c>
      <c r="BY25" s="26">
        <v>920.008497696527</v>
      </c>
      <c r="BZ25" s="26">
        <v>920.008497696527</v>
      </c>
      <c r="CA25" s="26">
        <v>920.008497696527</v>
      </c>
      <c r="CB25" s="26">
        <v>947.00256700567945</v>
      </c>
      <c r="CC25" s="26">
        <v>947.00256700567945</v>
      </c>
      <c r="CD25" s="26">
        <v>947.00256700567945</v>
      </c>
      <c r="CE25" s="26">
        <v>947.00256700567945</v>
      </c>
      <c r="CF25" s="26">
        <v>974.75854779617566</v>
      </c>
      <c r="CG25" s="26">
        <v>974.75854779617566</v>
      </c>
      <c r="CH25" s="26">
        <v>974.75854779617566</v>
      </c>
      <c r="CI25" s="26">
        <v>1003.2975825243335</v>
      </c>
      <c r="CJ25" s="26">
        <v>1003.2975825243335</v>
      </c>
      <c r="CK25" s="26">
        <v>1003.2975825243335</v>
      </c>
      <c r="CL25" s="26">
        <v>1003.2975825243335</v>
      </c>
      <c r="CM25" s="26">
        <v>1032.6414003333323</v>
      </c>
      <c r="CN25" s="26">
        <v>1032.6414003333323</v>
      </c>
      <c r="CO25" s="26">
        <v>1032.6414003333323</v>
      </c>
      <c r="CP25" s="26">
        <v>1062.8123333333342</v>
      </c>
      <c r="CQ25" s="26">
        <v>1062.8123333333342</v>
      </c>
      <c r="CR25" s="26">
        <v>1062.8123333333342</v>
      </c>
      <c r="CS25" s="26">
        <v>1093.8333333333333</v>
      </c>
      <c r="CT25" s="26">
        <v>1093.8333333333333</v>
      </c>
      <c r="CU25" s="26">
        <v>1093.8333333333333</v>
      </c>
      <c r="CV25" s="26">
        <v>1093.8333333333333</v>
      </c>
    </row>
    <row r="26" spans="1:117" ht="15" customHeight="1" x14ac:dyDescent="0.25">
      <c r="A26" s="1">
        <v>24</v>
      </c>
      <c r="B26" s="7">
        <v>44440</v>
      </c>
      <c r="C26" s="21"/>
      <c r="D26" s="51"/>
      <c r="E26" s="9">
        <f t="shared" si="1"/>
        <v>40</v>
      </c>
      <c r="F26" s="76">
        <f t="shared" si="18"/>
        <v>1068545.4327742578</v>
      </c>
      <c r="G26" s="36">
        <f t="shared" si="2"/>
        <v>119669.53756750004</v>
      </c>
      <c r="H26" s="5">
        <f t="shared" si="8"/>
        <v>93000</v>
      </c>
      <c r="I26" s="5">
        <f t="shared" si="9"/>
        <v>67281.814916138668</v>
      </c>
      <c r="J26" s="8">
        <f t="shared" si="13"/>
        <v>38033.719675237066</v>
      </c>
      <c r="K26" s="10">
        <f t="shared" si="15"/>
        <v>17397.478175841403</v>
      </c>
      <c r="L26" s="10">
        <f t="shared" si="16"/>
        <v>20666.666666666657</v>
      </c>
      <c r="M26" s="10">
        <f t="shared" si="14"/>
        <v>-3269.1884908252541</v>
      </c>
      <c r="N26" s="51">
        <f t="shared" si="17"/>
        <v>26669.53756750004</v>
      </c>
      <c r="O26" s="1">
        <v>3</v>
      </c>
      <c r="P26" s="5">
        <v>31000</v>
      </c>
      <c r="Q26" s="6">
        <v>3</v>
      </c>
      <c r="R26" s="55">
        <f>'Auto hind 31000'!$B$15</f>
        <v>22427.271638712889</v>
      </c>
      <c r="S26" s="1">
        <f t="shared" si="3"/>
        <v>40</v>
      </c>
      <c r="T26" s="7">
        <f t="shared" si="4"/>
        <v>44440</v>
      </c>
      <c r="X26">
        <f t="shared" si="5"/>
        <v>3</v>
      </c>
      <c r="Y26">
        <f t="shared" si="6"/>
        <v>3</v>
      </c>
      <c r="Z26">
        <f t="shared" si="10"/>
        <v>0</v>
      </c>
      <c r="AA26">
        <f t="shared" si="7"/>
        <v>40</v>
      </c>
      <c r="AB26">
        <f t="shared" si="11"/>
        <v>40</v>
      </c>
      <c r="AC26" s="64">
        <v>24</v>
      </c>
      <c r="AD26" s="28">
        <f t="shared" si="12"/>
        <v>38033.719675237066</v>
      </c>
      <c r="BJ26" s="26"/>
      <c r="BK26" s="26"/>
      <c r="BL26" s="26"/>
      <c r="BM26" s="26">
        <v>819.24814500015771</v>
      </c>
      <c r="BN26" s="26">
        <v>819.24814500015771</v>
      </c>
      <c r="BO26" s="26">
        <v>819.24814500015771</v>
      </c>
      <c r="BP26" s="26">
        <v>843.39480472780815</v>
      </c>
      <c r="BQ26" s="26">
        <v>843.39480472780815</v>
      </c>
      <c r="BR26" s="26">
        <v>843.39480472780815</v>
      </c>
      <c r="BS26" s="26">
        <v>843.39480472780815</v>
      </c>
      <c r="BT26" s="26">
        <v>868.22436251573481</v>
      </c>
      <c r="BU26" s="26">
        <v>868.22436251573481</v>
      </c>
      <c r="BV26" s="26">
        <v>868.22436251573481</v>
      </c>
      <c r="BW26" s="26">
        <v>868.22436251573481</v>
      </c>
      <c r="BX26" s="26">
        <v>893.75576825872133</v>
      </c>
      <c r="BY26" s="26">
        <v>893.75576825872133</v>
      </c>
      <c r="BZ26" s="26">
        <v>893.75576825872133</v>
      </c>
      <c r="CA26" s="26">
        <v>893.75576825872133</v>
      </c>
      <c r="CB26" s="26">
        <v>920.008497696527</v>
      </c>
      <c r="CC26" s="26">
        <v>920.008497696527</v>
      </c>
      <c r="CD26" s="26">
        <v>920.008497696527</v>
      </c>
      <c r="CE26" s="26">
        <v>920.008497696527</v>
      </c>
      <c r="CF26" s="26">
        <v>947.00256700567945</v>
      </c>
      <c r="CG26" s="26">
        <v>947.00256700567945</v>
      </c>
      <c r="CH26" s="26">
        <v>947.00256700567945</v>
      </c>
      <c r="CI26" s="26">
        <v>974.75854779617566</v>
      </c>
      <c r="CJ26" s="26">
        <v>974.75854779617566</v>
      </c>
      <c r="CK26" s="26">
        <v>974.75854779617566</v>
      </c>
      <c r="CL26" s="26">
        <v>974.75854779617566</v>
      </c>
      <c r="CM26" s="26">
        <v>1003.2975825243335</v>
      </c>
      <c r="CN26" s="26">
        <v>1003.2975825243335</v>
      </c>
      <c r="CO26" s="26">
        <v>1003.2975825243335</v>
      </c>
      <c r="CP26" s="26">
        <v>1032.6414003333323</v>
      </c>
      <c r="CQ26" s="26">
        <v>1032.6414003333323</v>
      </c>
      <c r="CR26" s="26">
        <v>1032.6414003333323</v>
      </c>
      <c r="CS26" s="26">
        <v>1062.8123333333342</v>
      </c>
      <c r="CT26" s="26">
        <v>1062.8123333333342</v>
      </c>
      <c r="CU26" s="26">
        <v>1062.8123333333342</v>
      </c>
      <c r="CV26" s="26">
        <v>1062.8123333333342</v>
      </c>
      <c r="CW26" s="26">
        <v>1093.8333333333333</v>
      </c>
      <c r="CX26" s="26">
        <v>1093.8333333333333</v>
      </c>
      <c r="CY26" s="26">
        <v>1093.8333333333333</v>
      </c>
      <c r="CZ26" s="26">
        <v>1093.8333333333333</v>
      </c>
    </row>
    <row r="27" spans="1:117" ht="15" customHeight="1" x14ac:dyDescent="0.25">
      <c r="C27"/>
      <c r="D27"/>
      <c r="E27"/>
      <c r="G27"/>
      <c r="H27"/>
      <c r="I27"/>
      <c r="J27"/>
      <c r="K27"/>
      <c r="L27"/>
      <c r="M27"/>
      <c r="N27"/>
      <c r="P27"/>
      <c r="Q27"/>
      <c r="R27"/>
      <c r="AC27" s="65"/>
      <c r="AD27" s="28"/>
      <c r="BM27" s="26">
        <v>795.76594508515575</v>
      </c>
      <c r="BN27" s="26">
        <v>795.76594508515575</v>
      </c>
      <c r="BO27" s="26">
        <v>795.76594508515575</v>
      </c>
      <c r="BP27" s="26">
        <v>819.24814500015771</v>
      </c>
      <c r="BQ27" s="26">
        <v>819.24814500015771</v>
      </c>
      <c r="BR27" s="26">
        <v>819.24814500015771</v>
      </c>
      <c r="BS27" s="26">
        <v>819.24814500015771</v>
      </c>
      <c r="BT27" s="26">
        <v>843.39480472780815</v>
      </c>
      <c r="BU27" s="26">
        <v>843.39480472780815</v>
      </c>
      <c r="BV27" s="26">
        <v>843.39480472780815</v>
      </c>
      <c r="BW27" s="26">
        <v>843.39480472780815</v>
      </c>
      <c r="BX27" s="26">
        <v>868.22436251573481</v>
      </c>
      <c r="BY27" s="26">
        <v>868.22436251573481</v>
      </c>
      <c r="BZ27" s="26">
        <v>868.22436251573481</v>
      </c>
      <c r="CA27" s="26">
        <v>868.22436251573481</v>
      </c>
      <c r="CB27" s="26">
        <v>893.75576825872133</v>
      </c>
      <c r="CC27" s="26">
        <v>893.75576825872133</v>
      </c>
      <c r="CD27" s="26">
        <v>893.75576825872133</v>
      </c>
      <c r="CE27" s="26">
        <v>893.75576825872133</v>
      </c>
      <c r="CF27" s="26">
        <v>920.008497696527</v>
      </c>
      <c r="CG27" s="26">
        <v>920.008497696527</v>
      </c>
      <c r="CH27" s="26">
        <v>920.008497696527</v>
      </c>
      <c r="CI27" s="26">
        <v>947.00256700567945</v>
      </c>
      <c r="CJ27" s="26">
        <v>947.00256700567945</v>
      </c>
      <c r="CK27" s="26">
        <v>947.00256700567945</v>
      </c>
      <c r="CL27" s="26">
        <v>947.00256700567945</v>
      </c>
      <c r="CM27" s="26">
        <v>974.75854779617566</v>
      </c>
      <c r="CN27" s="26">
        <v>974.75854779617566</v>
      </c>
      <c r="CO27" s="26">
        <v>974.75854779617566</v>
      </c>
      <c r="CP27" s="26">
        <v>1003.2975825243335</v>
      </c>
      <c r="CQ27" s="26">
        <v>1003.2975825243335</v>
      </c>
      <c r="CR27" s="26">
        <v>1003.2975825243335</v>
      </c>
      <c r="CS27" s="26">
        <v>1032.6414003333323</v>
      </c>
      <c r="CT27" s="26">
        <v>1032.6414003333323</v>
      </c>
      <c r="CU27" s="26">
        <v>1032.6414003333323</v>
      </c>
      <c r="CV27" s="26">
        <v>1032.6414003333323</v>
      </c>
      <c r="CW27" s="26">
        <v>1062.8123333333342</v>
      </c>
      <c r="CX27" s="26">
        <v>1062.8123333333342</v>
      </c>
      <c r="CY27" s="26">
        <v>1062.8123333333342</v>
      </c>
      <c r="CZ27" s="26">
        <v>1062.8123333333342</v>
      </c>
      <c r="DA27" s="26">
        <v>1093.8333333333333</v>
      </c>
      <c r="DB27" s="26">
        <v>1093.8333333333333</v>
      </c>
      <c r="DC27" s="26">
        <v>1093.8333333333333</v>
      </c>
    </row>
    <row r="28" spans="1:117" ht="24" customHeight="1" x14ac:dyDescent="0.35">
      <c r="A28" s="75"/>
      <c r="B28" s="52" t="s">
        <v>139</v>
      </c>
      <c r="C28"/>
      <c r="D28"/>
      <c r="E28"/>
      <c r="G28"/>
      <c r="H28"/>
      <c r="I28"/>
      <c r="J28"/>
      <c r="K28"/>
      <c r="L28"/>
      <c r="M28"/>
      <c r="N28"/>
      <c r="P28"/>
      <c r="Q28"/>
      <c r="R28"/>
      <c r="AC28" s="64"/>
      <c r="AD28" s="28"/>
      <c r="BP28" s="26">
        <v>795.76594508515575</v>
      </c>
      <c r="BQ28" s="26">
        <v>795.76594508515575</v>
      </c>
      <c r="BR28" s="26">
        <v>795.76594508515575</v>
      </c>
      <c r="BS28" s="26">
        <v>795.76594508515575</v>
      </c>
      <c r="BT28" s="26">
        <v>819.24814500015771</v>
      </c>
      <c r="BU28" s="26">
        <v>819.24814500015771</v>
      </c>
      <c r="BV28" s="26">
        <v>819.24814500015771</v>
      </c>
      <c r="BW28" s="26">
        <v>819.24814500015771</v>
      </c>
      <c r="BX28" s="26">
        <v>843.39480472780815</v>
      </c>
      <c r="BY28" s="26">
        <v>843.39480472780815</v>
      </c>
      <c r="BZ28" s="26">
        <v>843.39480472780815</v>
      </c>
      <c r="CA28" s="26">
        <v>843.39480472780815</v>
      </c>
      <c r="CB28" s="26">
        <v>868.22436251573481</v>
      </c>
      <c r="CC28" s="26">
        <v>868.22436251573481</v>
      </c>
      <c r="CD28" s="26">
        <v>868.22436251573481</v>
      </c>
      <c r="CE28" s="26">
        <v>868.22436251573481</v>
      </c>
      <c r="CF28" s="26">
        <v>893.75576825872133</v>
      </c>
      <c r="CG28" s="26">
        <v>893.75576825872133</v>
      </c>
      <c r="CH28" s="26">
        <v>893.75576825872133</v>
      </c>
      <c r="CI28" s="26">
        <v>920.008497696527</v>
      </c>
      <c r="CJ28" s="26">
        <v>920.008497696527</v>
      </c>
      <c r="CK28" s="26">
        <v>920.008497696527</v>
      </c>
      <c r="CL28" s="26">
        <v>920.008497696527</v>
      </c>
      <c r="CM28" s="26">
        <v>947.00256700567945</v>
      </c>
      <c r="CN28" s="26">
        <v>947.00256700567945</v>
      </c>
      <c r="CO28" s="26">
        <v>947.00256700567945</v>
      </c>
      <c r="CP28" s="26">
        <v>974.75854779617566</v>
      </c>
      <c r="CQ28" s="26">
        <v>974.75854779617566</v>
      </c>
      <c r="CR28" s="26">
        <v>974.75854779617566</v>
      </c>
      <c r="CS28" s="26">
        <v>1003.2975825243335</v>
      </c>
      <c r="CT28" s="26">
        <v>1003.2975825243335</v>
      </c>
      <c r="CU28" s="26">
        <v>1003.2975825243335</v>
      </c>
      <c r="CV28" s="26">
        <v>1003.2975825243335</v>
      </c>
      <c r="CW28" s="26">
        <v>1032.6414003333323</v>
      </c>
      <c r="CX28" s="26">
        <v>1032.6414003333323</v>
      </c>
      <c r="CY28" s="26">
        <v>1032.6414003333323</v>
      </c>
      <c r="CZ28" s="26">
        <v>1032.6414003333323</v>
      </c>
      <c r="DA28" s="26">
        <v>1062.8123333333342</v>
      </c>
      <c r="DB28" s="26">
        <v>1062.8123333333342</v>
      </c>
      <c r="DC28" s="26">
        <v>1062.8123333333342</v>
      </c>
      <c r="DD28" s="26"/>
      <c r="DE28" s="26"/>
      <c r="DF28" s="26"/>
      <c r="DG28" s="26"/>
    </row>
    <row r="29" spans="1:117" ht="23.25" customHeight="1" x14ac:dyDescent="0.35">
      <c r="A29" s="75"/>
      <c r="B29" s="52" t="s">
        <v>140</v>
      </c>
      <c r="C29"/>
      <c r="D29"/>
      <c r="E29"/>
      <c r="G29"/>
      <c r="H29"/>
      <c r="I29"/>
      <c r="J29"/>
      <c r="K29"/>
      <c r="L29"/>
      <c r="M29"/>
      <c r="N29"/>
      <c r="P29"/>
      <c r="Q29"/>
      <c r="R29"/>
      <c r="V29" s="62"/>
      <c r="AC29" s="65"/>
      <c r="AD29" s="28"/>
      <c r="BT29" s="26">
        <v>795.76594508515575</v>
      </c>
      <c r="BU29" s="26">
        <v>795.76594508515575</v>
      </c>
      <c r="BV29" s="26">
        <v>795.76594508515575</v>
      </c>
      <c r="BW29" s="26">
        <v>795.76594508515575</v>
      </c>
      <c r="BX29" s="26">
        <v>819.24814500015771</v>
      </c>
      <c r="BY29" s="26">
        <v>819.24814500015771</v>
      </c>
      <c r="BZ29" s="26">
        <v>819.24814500015771</v>
      </c>
      <c r="CA29" s="26">
        <v>819.24814500015771</v>
      </c>
      <c r="CB29" s="26">
        <v>843.39480472780815</v>
      </c>
      <c r="CC29" s="26">
        <v>843.39480472780815</v>
      </c>
      <c r="CD29" s="26">
        <v>843.39480472780815</v>
      </c>
      <c r="CE29" s="26">
        <v>843.39480472780815</v>
      </c>
      <c r="CF29" s="26">
        <v>868.22436251573481</v>
      </c>
      <c r="CG29" s="26">
        <v>868.22436251573481</v>
      </c>
      <c r="CH29" s="26">
        <v>868.22436251573481</v>
      </c>
      <c r="CI29" s="26">
        <v>893.75576825872133</v>
      </c>
      <c r="CJ29" s="26">
        <v>893.75576825872133</v>
      </c>
      <c r="CK29" s="26">
        <v>893.75576825872133</v>
      </c>
      <c r="CL29" s="26">
        <v>893.75576825872133</v>
      </c>
      <c r="CM29" s="26">
        <v>920.008497696527</v>
      </c>
      <c r="CN29" s="26">
        <v>920.008497696527</v>
      </c>
      <c r="CO29" s="26">
        <v>920.008497696527</v>
      </c>
      <c r="CP29" s="26">
        <v>947.00256700567945</v>
      </c>
      <c r="CQ29" s="26">
        <v>947.00256700567945</v>
      </c>
      <c r="CR29" s="26">
        <v>947.00256700567945</v>
      </c>
      <c r="CS29" s="26">
        <v>974.75854779617566</v>
      </c>
      <c r="CT29" s="26">
        <v>974.75854779617566</v>
      </c>
      <c r="CU29" s="26">
        <v>974.75854779617566</v>
      </c>
      <c r="CV29" s="26">
        <v>974.75854779617566</v>
      </c>
      <c r="CW29" s="26">
        <v>1003.2975825243335</v>
      </c>
      <c r="CX29" s="26">
        <v>1003.2975825243335</v>
      </c>
      <c r="CY29" s="26">
        <v>1003.2975825243335</v>
      </c>
      <c r="CZ29" s="26">
        <v>1003.2975825243335</v>
      </c>
      <c r="DA29" s="26">
        <v>1032.6414003333323</v>
      </c>
      <c r="DB29" s="26">
        <v>1032.6414003333323</v>
      </c>
      <c r="DC29" s="26">
        <v>1032.6414003333323</v>
      </c>
      <c r="DD29" s="26"/>
      <c r="DE29" s="26"/>
      <c r="DF29" s="26"/>
      <c r="DG29" s="26"/>
      <c r="DH29" s="26"/>
      <c r="DI29" s="26"/>
      <c r="DJ29" s="26"/>
    </row>
    <row r="30" spans="1:117" ht="28.5" customHeight="1" x14ac:dyDescent="0.35">
      <c r="A30" s="75"/>
      <c r="B30" s="52" t="s">
        <v>141</v>
      </c>
      <c r="C30"/>
      <c r="D30"/>
      <c r="E30"/>
      <c r="G30"/>
      <c r="H30"/>
      <c r="I30"/>
      <c r="J30"/>
      <c r="K30"/>
      <c r="L30"/>
      <c r="M30"/>
      <c r="N30"/>
      <c r="P30"/>
      <c r="Q30"/>
      <c r="R30"/>
      <c r="AC30" s="64"/>
      <c r="AD30" s="28"/>
      <c r="BX30" s="26">
        <v>795.76594508515575</v>
      </c>
      <c r="BY30" s="26">
        <v>795.76594508515575</v>
      </c>
      <c r="BZ30" s="26">
        <v>795.76594508515575</v>
      </c>
      <c r="CA30" s="26">
        <v>795.76594508515575</v>
      </c>
      <c r="CB30" s="26">
        <v>819.24814500015771</v>
      </c>
      <c r="CC30" s="26">
        <v>819.24814500015771</v>
      </c>
      <c r="CD30" s="26">
        <v>819.24814500015771</v>
      </c>
      <c r="CE30" s="26">
        <v>819.24814500015771</v>
      </c>
      <c r="CF30" s="26">
        <v>843.39480472780815</v>
      </c>
      <c r="CG30" s="26">
        <v>843.39480472780815</v>
      </c>
      <c r="CH30" s="26">
        <v>843.39480472780815</v>
      </c>
      <c r="CI30" s="26">
        <v>868.22436251573481</v>
      </c>
      <c r="CJ30" s="26">
        <v>868.22436251573481</v>
      </c>
      <c r="CK30" s="26">
        <v>868.22436251573481</v>
      </c>
      <c r="CL30" s="26">
        <v>868.22436251573481</v>
      </c>
      <c r="CM30" s="26">
        <v>893.75576825872133</v>
      </c>
      <c r="CN30" s="26">
        <v>893.75576825872133</v>
      </c>
      <c r="CO30" s="26">
        <v>893.75576825872133</v>
      </c>
      <c r="CP30" s="26">
        <v>920.008497696527</v>
      </c>
      <c r="CQ30" s="26">
        <v>920.008497696527</v>
      </c>
      <c r="CR30" s="26">
        <v>920.008497696527</v>
      </c>
      <c r="CS30" s="26">
        <v>947.00256700567945</v>
      </c>
      <c r="CT30" s="26">
        <v>947.00256700567945</v>
      </c>
      <c r="CU30" s="26">
        <v>947.00256700567945</v>
      </c>
      <c r="CV30" s="26">
        <v>947.00256700567945</v>
      </c>
      <c r="CW30" s="26">
        <v>974.75854779617566</v>
      </c>
      <c r="CX30" s="26">
        <v>974.75854779617566</v>
      </c>
      <c r="CY30" s="26">
        <v>974.75854779617566</v>
      </c>
      <c r="CZ30" s="26">
        <v>974.75854779617566</v>
      </c>
      <c r="DA30" s="26">
        <v>1003.2975825243335</v>
      </c>
      <c r="DB30" s="26">
        <v>1003.2975825243335</v>
      </c>
      <c r="DC30" s="26">
        <v>1003.2975825243335</v>
      </c>
      <c r="DD30" s="26"/>
      <c r="DE30" s="26"/>
      <c r="DF30" s="26"/>
      <c r="DG30" s="26"/>
      <c r="DH30" s="26"/>
      <c r="DI30" s="26"/>
      <c r="DJ30" s="26"/>
      <c r="DK30" s="26"/>
      <c r="DL30" s="26"/>
      <c r="DM30" s="26"/>
    </row>
    <row r="31" spans="1:117" ht="15" customHeight="1" x14ac:dyDescent="0.25">
      <c r="C31"/>
      <c r="D31"/>
      <c r="E31"/>
      <c r="G31"/>
      <c r="H31"/>
      <c r="I31"/>
      <c r="J31"/>
      <c r="K31"/>
      <c r="L31"/>
      <c r="M31"/>
      <c r="N31"/>
      <c r="P31"/>
      <c r="Q31"/>
      <c r="R31"/>
      <c r="AC31" s="66"/>
      <c r="AD31" s="28"/>
      <c r="CB31" s="26">
        <v>795.76594508515575</v>
      </c>
      <c r="CC31" s="26">
        <v>795.76594508515575</v>
      </c>
      <c r="CD31" s="26">
        <v>795.76594508515575</v>
      </c>
      <c r="CE31" s="26">
        <v>795.76594508515575</v>
      </c>
      <c r="CF31" s="26">
        <v>819.24814500015771</v>
      </c>
      <c r="CG31" s="26">
        <v>819.24814500015771</v>
      </c>
      <c r="CH31" s="26">
        <v>819.24814500015771</v>
      </c>
      <c r="CI31" s="26">
        <v>843.39480472780815</v>
      </c>
      <c r="CJ31" s="26">
        <v>843.39480472780815</v>
      </c>
      <c r="CK31" s="26">
        <v>843.39480472780815</v>
      </c>
      <c r="CL31" s="26">
        <v>843.39480472780815</v>
      </c>
      <c r="CM31" s="26">
        <v>868.22436251573481</v>
      </c>
      <c r="CN31" s="26">
        <v>868.22436251573481</v>
      </c>
      <c r="CO31" s="26">
        <v>868.22436251573481</v>
      </c>
      <c r="CP31" s="26">
        <v>893.75576825872133</v>
      </c>
      <c r="CQ31" s="26">
        <v>893.75576825872133</v>
      </c>
      <c r="CR31" s="26">
        <v>893.75576825872133</v>
      </c>
      <c r="CS31" s="26">
        <v>920.008497696527</v>
      </c>
      <c r="CT31" s="26">
        <v>920.008497696527</v>
      </c>
      <c r="CU31" s="26">
        <v>920.008497696527</v>
      </c>
      <c r="CV31" s="26">
        <v>920.008497696527</v>
      </c>
      <c r="CW31" s="26">
        <v>947.00256700567945</v>
      </c>
      <c r="CX31" s="26">
        <v>947.00256700567945</v>
      </c>
      <c r="CY31" s="26">
        <v>947.00256700567945</v>
      </c>
      <c r="CZ31" s="26">
        <v>947.00256700567945</v>
      </c>
      <c r="DA31" s="26">
        <v>974.75854779617566</v>
      </c>
      <c r="DB31" s="26">
        <v>974.75854779617566</v>
      </c>
      <c r="DC31" s="26">
        <v>974.75854779617566</v>
      </c>
      <c r="DD31" s="26"/>
      <c r="DE31" s="26"/>
      <c r="DF31" s="26"/>
      <c r="DG31" s="26"/>
      <c r="DH31" s="26"/>
      <c r="DI31" s="26"/>
      <c r="DJ31" s="26"/>
      <c r="DK31" s="26"/>
      <c r="DL31" s="26"/>
      <c r="DM31" s="26"/>
    </row>
    <row r="32" spans="1:117" ht="15" customHeight="1" x14ac:dyDescent="0.25">
      <c r="C32"/>
      <c r="D32"/>
      <c r="E32"/>
      <c r="G32"/>
      <c r="H32"/>
      <c r="I32"/>
      <c r="J32"/>
      <c r="K32"/>
      <c r="L32"/>
      <c r="M32"/>
      <c r="N32"/>
      <c r="P32"/>
      <c r="Q32"/>
      <c r="R32"/>
      <c r="CF32" s="26">
        <v>795.76594508515575</v>
      </c>
      <c r="CG32" s="26">
        <v>795.76594508515575</v>
      </c>
      <c r="CH32" s="26">
        <v>795.76594508515575</v>
      </c>
      <c r="CI32" s="26">
        <v>819.24814500015771</v>
      </c>
      <c r="CJ32" s="26">
        <v>819.24814500015771</v>
      </c>
      <c r="CK32" s="26">
        <v>819.24814500015771</v>
      </c>
      <c r="CL32" s="26">
        <v>819.24814500015771</v>
      </c>
      <c r="CM32" s="26">
        <v>843.39480472780815</v>
      </c>
      <c r="CN32" s="26">
        <v>843.39480472780815</v>
      </c>
      <c r="CO32" s="26">
        <v>843.39480472780815</v>
      </c>
      <c r="CP32" s="26">
        <v>868.22436251573481</v>
      </c>
      <c r="CQ32" s="26">
        <v>868.22436251573481</v>
      </c>
      <c r="CR32" s="26">
        <v>868.22436251573481</v>
      </c>
      <c r="CS32" s="26">
        <v>893.75576825872133</v>
      </c>
      <c r="CT32" s="26">
        <v>893.75576825872133</v>
      </c>
      <c r="CU32" s="26">
        <v>893.75576825872133</v>
      </c>
      <c r="CV32" s="26">
        <v>893.75576825872133</v>
      </c>
      <c r="CW32" s="26">
        <v>920.008497696527</v>
      </c>
      <c r="CX32" s="26">
        <v>920.008497696527</v>
      </c>
      <c r="CY32" s="26">
        <v>920.008497696527</v>
      </c>
      <c r="CZ32" s="26">
        <v>920.008497696527</v>
      </c>
      <c r="DA32" s="26">
        <v>947.00256700567945</v>
      </c>
      <c r="DB32" s="26">
        <v>947.00256700567945</v>
      </c>
      <c r="DC32" s="26">
        <v>947.00256700567945</v>
      </c>
      <c r="DD32" s="26"/>
      <c r="DE32" s="26"/>
      <c r="DF32" s="26"/>
      <c r="DG32" s="26"/>
      <c r="DH32" s="26"/>
      <c r="DI32" s="26"/>
      <c r="DJ32" s="26"/>
      <c r="DK32" s="26"/>
      <c r="DL32" s="26"/>
      <c r="DM32" s="26"/>
    </row>
    <row r="33" spans="3:117" ht="15" customHeight="1" x14ac:dyDescent="0.25">
      <c r="C33"/>
      <c r="D33"/>
      <c r="E33"/>
      <c r="G33"/>
      <c r="H33"/>
      <c r="I33" s="35"/>
      <c r="J33"/>
      <c r="K33"/>
      <c r="L33"/>
      <c r="M33"/>
      <c r="N33"/>
      <c r="P33"/>
      <c r="Q33"/>
      <c r="R33"/>
      <c r="CI33" s="26">
        <v>795.76594508515575</v>
      </c>
      <c r="CJ33" s="26">
        <v>795.76594508515575</v>
      </c>
      <c r="CK33" s="26">
        <v>795.76594508515575</v>
      </c>
      <c r="CL33" s="26">
        <v>795.76594508515575</v>
      </c>
      <c r="CM33" s="26">
        <v>819.24814500015771</v>
      </c>
      <c r="CN33" s="26">
        <v>819.24814500015771</v>
      </c>
      <c r="CO33" s="26">
        <v>819.24814500015771</v>
      </c>
      <c r="CP33" s="26">
        <v>843.39480472780815</v>
      </c>
      <c r="CQ33" s="26">
        <v>843.39480472780815</v>
      </c>
      <c r="CR33" s="26">
        <v>843.39480472780815</v>
      </c>
      <c r="CS33" s="26">
        <v>868.22436251573481</v>
      </c>
      <c r="CT33" s="26">
        <v>868.22436251573481</v>
      </c>
      <c r="CU33" s="26">
        <v>868.22436251573481</v>
      </c>
      <c r="CV33" s="26">
        <v>868.22436251573481</v>
      </c>
      <c r="CW33" s="26">
        <v>893.75576825872133</v>
      </c>
      <c r="CX33" s="26">
        <v>893.75576825872133</v>
      </c>
      <c r="CY33" s="26">
        <v>893.75576825872133</v>
      </c>
      <c r="CZ33" s="26">
        <v>893.75576825872133</v>
      </c>
      <c r="DA33" s="26">
        <v>920.008497696527</v>
      </c>
      <c r="DB33" s="26">
        <v>920.008497696527</v>
      </c>
      <c r="DC33" s="26">
        <v>920.008497696527</v>
      </c>
      <c r="DD33" s="26"/>
      <c r="DE33" s="26"/>
      <c r="DF33" s="26"/>
      <c r="DG33" s="26"/>
      <c r="DH33" s="26"/>
      <c r="DI33" s="26"/>
      <c r="DJ33" s="26"/>
      <c r="DK33" s="26"/>
      <c r="DL33" s="26"/>
      <c r="DM33" s="26"/>
    </row>
    <row r="34" spans="3:117" ht="15" customHeight="1" x14ac:dyDescent="0.25">
      <c r="C34"/>
      <c r="D34"/>
      <c r="E34"/>
      <c r="G34"/>
      <c r="H34"/>
      <c r="J34"/>
      <c r="K34"/>
      <c r="L34"/>
      <c r="M34"/>
      <c r="N34"/>
      <c r="P34"/>
      <c r="Q34"/>
      <c r="R34"/>
      <c r="CM34" s="26">
        <v>795.76594508515575</v>
      </c>
      <c r="CN34" s="26">
        <v>795.76594508515575</v>
      </c>
      <c r="CO34" s="26">
        <v>795.76594508515575</v>
      </c>
      <c r="CP34" s="26">
        <v>819.24814500015771</v>
      </c>
      <c r="CQ34" s="26">
        <v>819.24814500015771</v>
      </c>
      <c r="CR34" s="26">
        <v>819.24814500015771</v>
      </c>
      <c r="CS34" s="26">
        <v>843.39480472780815</v>
      </c>
      <c r="CT34" s="26">
        <v>843.39480472780815</v>
      </c>
      <c r="CU34" s="26">
        <v>843.39480472780815</v>
      </c>
      <c r="CV34" s="26">
        <v>843.39480472780815</v>
      </c>
      <c r="CW34" s="26">
        <v>868.22436251573481</v>
      </c>
      <c r="CX34" s="26">
        <v>868.22436251573481</v>
      </c>
      <c r="CY34" s="26">
        <v>868.22436251573481</v>
      </c>
      <c r="CZ34" s="26">
        <v>868.22436251573481</v>
      </c>
      <c r="DA34" s="26">
        <v>893.75576825872133</v>
      </c>
      <c r="DB34" s="26">
        <v>893.75576825872133</v>
      </c>
      <c r="DC34" s="26">
        <v>893.75576825872133</v>
      </c>
      <c r="DD34" s="26"/>
      <c r="DE34" s="26"/>
      <c r="DF34" s="26"/>
      <c r="DG34" s="26"/>
      <c r="DH34" s="26"/>
      <c r="DI34" s="26"/>
      <c r="DJ34" s="26"/>
      <c r="DK34" s="26"/>
      <c r="DL34" s="26"/>
      <c r="DM34" s="26"/>
    </row>
    <row r="35" spans="3:117" ht="15" customHeight="1" x14ac:dyDescent="0.25">
      <c r="C35"/>
      <c r="D35"/>
      <c r="E35"/>
      <c r="G35"/>
      <c r="H35"/>
      <c r="I35"/>
      <c r="J35"/>
      <c r="K35"/>
      <c r="L35"/>
      <c r="M35"/>
      <c r="N35"/>
      <c r="P35"/>
      <c r="Q35"/>
      <c r="R35"/>
      <c r="CP35" s="26">
        <v>795.76594508515575</v>
      </c>
      <c r="CQ35" s="26">
        <v>795.76594508515575</v>
      </c>
      <c r="CR35" s="26">
        <v>795.76594508515575</v>
      </c>
      <c r="CS35" s="26">
        <v>819.24814500015771</v>
      </c>
      <c r="CT35" s="26">
        <v>819.24814500015771</v>
      </c>
      <c r="CU35" s="26">
        <v>819.24814500015771</v>
      </c>
      <c r="CV35" s="26">
        <v>819.24814500015771</v>
      </c>
      <c r="CW35" s="26">
        <v>843.39480472780815</v>
      </c>
      <c r="CX35" s="26">
        <v>843.39480472780815</v>
      </c>
      <c r="CY35" s="26">
        <v>843.39480472780815</v>
      </c>
      <c r="CZ35" s="26">
        <v>843.39480472780815</v>
      </c>
      <c r="DA35" s="26">
        <v>868.22436251573481</v>
      </c>
      <c r="DB35" s="26">
        <v>868.22436251573481</v>
      </c>
      <c r="DC35" s="26">
        <v>868.22436251573481</v>
      </c>
      <c r="DD35" s="26"/>
      <c r="DE35" s="26"/>
      <c r="DF35" s="26"/>
      <c r="DG35" s="26"/>
      <c r="DH35" s="26"/>
      <c r="DI35" s="26"/>
      <c r="DJ35" s="26"/>
      <c r="DK35" s="26"/>
      <c r="DL35" s="26"/>
      <c r="DM35" s="26"/>
    </row>
    <row r="36" spans="3:117" ht="15" customHeight="1" x14ac:dyDescent="0.25">
      <c r="C36"/>
      <c r="D36"/>
      <c r="E36"/>
      <c r="G36"/>
      <c r="H36"/>
      <c r="I36" s="57"/>
      <c r="J36"/>
      <c r="K36"/>
      <c r="L36"/>
      <c r="M36"/>
      <c r="N36"/>
      <c r="P36"/>
      <c r="Q36"/>
      <c r="R36"/>
      <c r="CS36" s="26">
        <v>795.76594508515575</v>
      </c>
      <c r="CT36" s="26">
        <v>795.76594508515575</v>
      </c>
      <c r="CU36" s="26">
        <v>795.76594508515575</v>
      </c>
      <c r="CV36" s="26">
        <v>795.76594508515575</v>
      </c>
      <c r="CW36" s="26">
        <v>819.24814500015771</v>
      </c>
      <c r="CX36" s="26">
        <v>819.24814500015771</v>
      </c>
      <c r="CY36" s="26">
        <v>819.24814500015771</v>
      </c>
      <c r="CZ36" s="26">
        <v>819.24814500015771</v>
      </c>
      <c r="DA36" s="26">
        <v>843.39480472780815</v>
      </c>
      <c r="DB36" s="26">
        <v>843.39480472780815</v>
      </c>
      <c r="DC36" s="26">
        <v>843.39480472780815</v>
      </c>
      <c r="DD36" s="26"/>
      <c r="DE36" s="26"/>
      <c r="DF36" s="26"/>
      <c r="DG36" s="26"/>
      <c r="DH36" s="26"/>
      <c r="DI36" s="26"/>
      <c r="DJ36" s="26"/>
      <c r="DK36" s="26"/>
      <c r="DL36" s="26"/>
      <c r="DM36" s="26"/>
    </row>
    <row r="37" spans="3:117" ht="15" customHeight="1" x14ac:dyDescent="0.25">
      <c r="C37"/>
      <c r="D37"/>
      <c r="E37"/>
      <c r="G37"/>
      <c r="H37"/>
      <c r="I37"/>
      <c r="J37"/>
      <c r="K37"/>
      <c r="L37"/>
      <c r="M37"/>
      <c r="N37"/>
      <c r="P37"/>
      <c r="Q37"/>
      <c r="R37"/>
      <c r="CW37" s="26">
        <v>795.76594508515575</v>
      </c>
      <c r="CX37" s="26">
        <v>795.76594508515575</v>
      </c>
      <c r="CY37" s="26">
        <v>795.76594508515575</v>
      </c>
      <c r="CZ37" s="26">
        <v>795.76594508515575</v>
      </c>
      <c r="DA37" s="26">
        <v>819.24814500015771</v>
      </c>
      <c r="DB37" s="26">
        <v>819.24814500015771</v>
      </c>
      <c r="DC37" s="26">
        <v>819.24814500015771</v>
      </c>
      <c r="DD37" s="26"/>
      <c r="DE37" s="26"/>
      <c r="DF37" s="26"/>
      <c r="DG37" s="26"/>
      <c r="DH37" s="26"/>
      <c r="DI37" s="26"/>
      <c r="DJ37" s="26"/>
      <c r="DK37" s="26"/>
      <c r="DL37" s="26"/>
      <c r="DM37" s="26"/>
    </row>
    <row r="38" spans="3:117" ht="15" customHeight="1" x14ac:dyDescent="0.25">
      <c r="C38"/>
      <c r="D38"/>
      <c r="E38"/>
      <c r="G38"/>
      <c r="H38"/>
      <c r="I38"/>
      <c r="J38"/>
      <c r="K38"/>
      <c r="L38"/>
      <c r="M38"/>
      <c r="N38"/>
      <c r="P38"/>
      <c r="Q38"/>
      <c r="R38"/>
      <c r="DA38" s="26">
        <v>795.76594508515575</v>
      </c>
      <c r="DB38" s="26">
        <v>795.76594508515575</v>
      </c>
      <c r="DC38" s="26">
        <v>795.76594508515575</v>
      </c>
      <c r="DD38" s="26"/>
      <c r="DE38" s="26"/>
      <c r="DF38" s="26"/>
      <c r="DG38" s="26"/>
      <c r="DH38" s="26"/>
      <c r="DI38" s="26"/>
      <c r="DJ38" s="26"/>
      <c r="DK38" s="26"/>
      <c r="DL38" s="26"/>
      <c r="DM38" s="26"/>
    </row>
    <row r="39" spans="3:117" ht="15" customHeight="1" x14ac:dyDescent="0.25">
      <c r="C39"/>
      <c r="D39"/>
      <c r="E39"/>
      <c r="G39"/>
      <c r="H39"/>
      <c r="I39"/>
      <c r="J39"/>
      <c r="K39"/>
      <c r="L39"/>
      <c r="M39"/>
      <c r="N39"/>
      <c r="P39"/>
      <c r="Q39"/>
      <c r="R39"/>
      <c r="DD39" s="26"/>
      <c r="DE39" s="26"/>
      <c r="DF39" s="26"/>
      <c r="DG39" s="26"/>
      <c r="DH39" s="26"/>
      <c r="DI39" s="26"/>
      <c r="DJ39" s="26"/>
      <c r="DK39" s="26"/>
      <c r="DL39" s="26"/>
      <c r="DM39" s="26"/>
    </row>
    <row r="40" spans="3:117" ht="15" customHeight="1" x14ac:dyDescent="0.25">
      <c r="C40"/>
      <c r="D40"/>
      <c r="E40"/>
      <c r="G40"/>
      <c r="H40"/>
      <c r="I40"/>
      <c r="J40"/>
      <c r="K40"/>
      <c r="L40"/>
      <c r="M40"/>
      <c r="N40"/>
      <c r="P40"/>
      <c r="Q40"/>
      <c r="R40"/>
      <c r="DG40" s="26"/>
      <c r="DH40" s="26"/>
      <c r="DI40" s="26"/>
      <c r="DJ40" s="26"/>
      <c r="DK40" s="26"/>
      <c r="DL40" s="26"/>
      <c r="DM40" s="26"/>
    </row>
    <row r="41" spans="3:117" ht="15" customHeight="1" x14ac:dyDescent="0.25">
      <c r="C41"/>
      <c r="D41"/>
      <c r="E41"/>
      <c r="G41"/>
      <c r="H41"/>
      <c r="I41"/>
      <c r="J41"/>
      <c r="K41"/>
      <c r="L41"/>
      <c r="M41"/>
      <c r="N41"/>
      <c r="P41"/>
      <c r="Q41"/>
      <c r="R41"/>
      <c r="DK41" s="26"/>
      <c r="DL41" s="26"/>
      <c r="DM41" s="26"/>
    </row>
    <row r="42" spans="3:117" ht="15" customHeight="1" x14ac:dyDescent="0.25">
      <c r="C42"/>
      <c r="D42"/>
      <c r="E42"/>
      <c r="G42"/>
      <c r="H42"/>
      <c r="I42"/>
      <c r="J42"/>
      <c r="K42"/>
      <c r="L42"/>
      <c r="M42"/>
      <c r="N42"/>
      <c r="P42"/>
      <c r="Q42"/>
      <c r="R42"/>
    </row>
    <row r="43" spans="3:117" ht="15" customHeight="1" x14ac:dyDescent="0.25">
      <c r="C43"/>
      <c r="D43"/>
      <c r="E43"/>
      <c r="G43"/>
      <c r="H43"/>
      <c r="I43"/>
      <c r="J43"/>
      <c r="K43"/>
      <c r="L43"/>
      <c r="M43"/>
      <c r="N43"/>
      <c r="P43"/>
      <c r="Q43"/>
      <c r="R43"/>
    </row>
    <row r="44" spans="3:117" ht="15" customHeight="1" x14ac:dyDescent="0.25">
      <c r="C44"/>
      <c r="D44"/>
      <c r="E44"/>
      <c r="G44"/>
      <c r="H44"/>
      <c r="I44"/>
      <c r="J44"/>
      <c r="K44"/>
      <c r="L44"/>
      <c r="M44"/>
      <c r="N44"/>
      <c r="P44"/>
      <c r="Q44"/>
      <c r="R44"/>
    </row>
    <row r="45" spans="3:117" ht="15" customHeight="1" x14ac:dyDescent="0.25">
      <c r="C45"/>
      <c r="D45"/>
      <c r="E45"/>
      <c r="G45"/>
      <c r="H45"/>
      <c r="I45"/>
      <c r="J45"/>
      <c r="K45"/>
      <c r="L45"/>
      <c r="M45"/>
      <c r="N45"/>
      <c r="P45"/>
      <c r="Q45"/>
      <c r="R45"/>
    </row>
    <row r="46" spans="3:117" ht="15" customHeight="1" x14ac:dyDescent="0.25">
      <c r="C46"/>
      <c r="D46"/>
      <c r="E46"/>
      <c r="G46"/>
      <c r="H46"/>
      <c r="I46"/>
      <c r="J46"/>
      <c r="K46"/>
      <c r="L46"/>
      <c r="M46"/>
      <c r="N46"/>
      <c r="P46"/>
      <c r="Q46"/>
      <c r="R46"/>
    </row>
    <row r="47" spans="3:117" ht="15" customHeight="1" x14ac:dyDescent="0.25">
      <c r="C47"/>
      <c r="D47"/>
      <c r="E47"/>
      <c r="G47"/>
      <c r="H47"/>
      <c r="I47"/>
      <c r="J47"/>
      <c r="K47"/>
      <c r="L47"/>
      <c r="M47"/>
      <c r="N47"/>
      <c r="P47"/>
      <c r="Q47"/>
      <c r="R47"/>
    </row>
    <row r="48" spans="3:117" ht="15" customHeight="1" x14ac:dyDescent="0.25">
      <c r="C48"/>
      <c r="D48"/>
      <c r="E48"/>
      <c r="G48"/>
      <c r="H48"/>
      <c r="I48"/>
      <c r="J48"/>
      <c r="K48"/>
      <c r="L48"/>
      <c r="M48"/>
      <c r="N48"/>
      <c r="P48"/>
      <c r="Q48"/>
      <c r="R48"/>
    </row>
    <row r="49" spans="3:18" ht="15" customHeight="1" x14ac:dyDescent="0.25">
      <c r="C49"/>
      <c r="D49"/>
      <c r="E49"/>
      <c r="G49"/>
      <c r="H49"/>
      <c r="I49"/>
      <c r="J49"/>
      <c r="K49"/>
      <c r="L49"/>
      <c r="M49"/>
      <c r="N49"/>
      <c r="P49"/>
      <c r="Q49"/>
      <c r="R49"/>
    </row>
    <row r="50" spans="3:18" ht="15" customHeight="1" x14ac:dyDescent="0.25">
      <c r="C50"/>
      <c r="D50"/>
      <c r="E50"/>
      <c r="G50"/>
      <c r="H50"/>
      <c r="I50"/>
      <c r="J50"/>
      <c r="K50"/>
      <c r="L50"/>
      <c r="M50"/>
      <c r="N50"/>
      <c r="P50"/>
      <c r="Q50"/>
      <c r="R50"/>
    </row>
    <row r="51" spans="3:18" ht="15" customHeight="1" x14ac:dyDescent="0.25">
      <c r="C51"/>
      <c r="D51"/>
      <c r="E51"/>
      <c r="G51"/>
      <c r="H51"/>
      <c r="I51"/>
      <c r="J51"/>
      <c r="K51"/>
      <c r="L51"/>
      <c r="M51"/>
      <c r="N51"/>
      <c r="P51"/>
      <c r="Q51"/>
      <c r="R51"/>
    </row>
    <row r="52" spans="3:18" ht="15" customHeight="1" x14ac:dyDescent="0.25">
      <c r="C52"/>
      <c r="D52"/>
      <c r="E52"/>
      <c r="G52"/>
      <c r="H52"/>
      <c r="I52"/>
      <c r="J52"/>
      <c r="K52"/>
      <c r="L52"/>
      <c r="M52"/>
      <c r="N52"/>
      <c r="P52"/>
      <c r="Q52"/>
      <c r="R52"/>
    </row>
    <row r="53" spans="3:18" ht="15" customHeight="1" x14ac:dyDescent="0.25">
      <c r="C53"/>
      <c r="D53"/>
      <c r="E53"/>
      <c r="G53"/>
      <c r="H53"/>
      <c r="I53"/>
      <c r="J53"/>
      <c r="K53"/>
      <c r="L53"/>
      <c r="M53"/>
      <c r="N53"/>
      <c r="P53"/>
      <c r="Q53"/>
      <c r="R53"/>
    </row>
    <row r="54" spans="3:18" ht="15" customHeight="1" x14ac:dyDescent="0.25">
      <c r="C54"/>
      <c r="D54"/>
      <c r="E54"/>
      <c r="G54"/>
      <c r="H54"/>
      <c r="I54"/>
      <c r="J54"/>
      <c r="K54"/>
      <c r="L54"/>
      <c r="M54"/>
      <c r="N54"/>
      <c r="P54"/>
      <c r="Q54"/>
      <c r="R54"/>
    </row>
    <row r="55" spans="3:18" ht="15" customHeight="1" x14ac:dyDescent="0.25">
      <c r="C55"/>
      <c r="D55"/>
      <c r="E55"/>
      <c r="G55"/>
      <c r="H55"/>
      <c r="I55"/>
      <c r="J55"/>
      <c r="K55"/>
      <c r="L55"/>
      <c r="M55"/>
      <c r="N55"/>
      <c r="P55"/>
      <c r="Q55"/>
      <c r="R55"/>
    </row>
    <row r="56" spans="3:18" ht="15" customHeight="1" x14ac:dyDescent="0.25">
      <c r="C56"/>
      <c r="D56"/>
      <c r="E56"/>
      <c r="G56"/>
      <c r="H56"/>
      <c r="I56"/>
      <c r="J56"/>
      <c r="K56"/>
      <c r="L56"/>
      <c r="M56"/>
      <c r="N56"/>
      <c r="P56"/>
      <c r="Q56"/>
      <c r="R56"/>
    </row>
    <row r="57" spans="3:18" ht="15" customHeight="1" x14ac:dyDescent="0.25">
      <c r="C57"/>
      <c r="D57"/>
      <c r="E57"/>
      <c r="G57"/>
      <c r="H57"/>
      <c r="I57"/>
      <c r="J57"/>
      <c r="K57"/>
      <c r="L57"/>
      <c r="M57"/>
      <c r="N57"/>
      <c r="P57"/>
      <c r="Q57"/>
      <c r="R57"/>
    </row>
    <row r="58" spans="3:18" ht="15" customHeight="1" x14ac:dyDescent="0.25">
      <c r="C58"/>
      <c r="D58"/>
      <c r="E58"/>
      <c r="G58"/>
      <c r="H58"/>
      <c r="I58"/>
      <c r="J58"/>
      <c r="K58"/>
      <c r="L58"/>
      <c r="M58"/>
      <c r="N58"/>
      <c r="P58"/>
      <c r="Q58"/>
      <c r="R58"/>
    </row>
    <row r="59" spans="3:18" ht="15" customHeight="1" x14ac:dyDescent="0.25">
      <c r="C59"/>
      <c r="D59"/>
      <c r="E59"/>
      <c r="G59"/>
      <c r="H59"/>
      <c r="I59"/>
      <c r="J59"/>
      <c r="K59"/>
      <c r="L59"/>
      <c r="M59"/>
      <c r="N59"/>
      <c r="P59"/>
      <c r="Q59"/>
      <c r="R59"/>
    </row>
    <row r="60" spans="3:18" ht="15" customHeight="1" x14ac:dyDescent="0.25">
      <c r="C60"/>
      <c r="D60"/>
      <c r="E60"/>
      <c r="G60"/>
      <c r="H60"/>
      <c r="I60"/>
      <c r="J60"/>
      <c r="K60"/>
      <c r="L60"/>
      <c r="M60"/>
      <c r="N60"/>
      <c r="P60"/>
      <c r="Q60"/>
      <c r="R60"/>
    </row>
    <row r="61" spans="3:18" ht="15" customHeight="1" x14ac:dyDescent="0.25">
      <c r="C61"/>
      <c r="D61"/>
      <c r="E61"/>
      <c r="G61"/>
      <c r="H61"/>
      <c r="I61"/>
      <c r="J61"/>
      <c r="K61"/>
      <c r="L61"/>
      <c r="M61"/>
      <c r="N61"/>
      <c r="P61"/>
      <c r="Q61"/>
      <c r="R61"/>
    </row>
    <row r="62" spans="3:18" ht="15" customHeight="1" x14ac:dyDescent="0.25">
      <c r="C62"/>
      <c r="D62"/>
      <c r="E62"/>
      <c r="G62"/>
      <c r="H62"/>
      <c r="I62"/>
      <c r="J62"/>
      <c r="K62"/>
      <c r="L62"/>
      <c r="M62"/>
      <c r="N62"/>
      <c r="P62"/>
      <c r="Q62"/>
      <c r="R62"/>
    </row>
    <row r="63" spans="3:18" x14ac:dyDescent="0.25">
      <c r="C63"/>
      <c r="D63"/>
      <c r="E63"/>
      <c r="G63"/>
      <c r="H63"/>
      <c r="I63"/>
      <c r="J63"/>
      <c r="K63"/>
      <c r="L63"/>
      <c r="M63"/>
      <c r="N63"/>
      <c r="P63"/>
      <c r="Q63"/>
      <c r="R63"/>
    </row>
    <row r="64" spans="3:18" x14ac:dyDescent="0.25">
      <c r="C64"/>
      <c r="D64"/>
      <c r="E64"/>
      <c r="G64"/>
      <c r="H64"/>
      <c r="I64"/>
      <c r="J64"/>
      <c r="K64"/>
      <c r="L64"/>
      <c r="M64"/>
      <c r="N64"/>
      <c r="P64"/>
      <c r="Q64"/>
      <c r="R64"/>
    </row>
    <row r="65" spans="3:18" x14ac:dyDescent="0.25">
      <c r="C65"/>
      <c r="D65"/>
      <c r="E65"/>
      <c r="G65"/>
      <c r="H65"/>
      <c r="I65"/>
      <c r="J65"/>
      <c r="K65"/>
      <c r="L65"/>
      <c r="M65"/>
      <c r="N65"/>
      <c r="P65"/>
      <c r="Q65"/>
      <c r="R65"/>
    </row>
    <row r="66" spans="3:18" x14ac:dyDescent="0.25">
      <c r="C66"/>
      <c r="D66"/>
      <c r="E66"/>
      <c r="G66"/>
      <c r="H66"/>
      <c r="I66"/>
      <c r="J66"/>
      <c r="K66"/>
      <c r="L66"/>
      <c r="M66"/>
      <c r="N66"/>
      <c r="P66"/>
      <c r="Q66"/>
      <c r="R66"/>
    </row>
    <row r="67" spans="3:18" x14ac:dyDescent="0.25">
      <c r="C67"/>
      <c r="D67"/>
      <c r="E67"/>
      <c r="G67"/>
      <c r="H67"/>
      <c r="I67"/>
      <c r="J67"/>
      <c r="K67"/>
      <c r="L67"/>
      <c r="M67"/>
      <c r="N67"/>
      <c r="P67"/>
      <c r="Q67"/>
      <c r="R67"/>
    </row>
    <row r="68" spans="3:18" x14ac:dyDescent="0.25">
      <c r="C68"/>
      <c r="D68"/>
      <c r="E68"/>
      <c r="G68"/>
      <c r="H68"/>
      <c r="I68"/>
      <c r="J68"/>
      <c r="K68"/>
      <c r="L68"/>
      <c r="M68"/>
      <c r="N68"/>
      <c r="P68"/>
      <c r="Q68"/>
      <c r="R68"/>
    </row>
    <row r="69" spans="3:18" x14ac:dyDescent="0.25">
      <c r="C69"/>
      <c r="D69"/>
      <c r="E69"/>
      <c r="G69"/>
      <c r="H69"/>
      <c r="I69"/>
      <c r="J69"/>
      <c r="K69"/>
      <c r="L69"/>
      <c r="M69"/>
      <c r="N69"/>
      <c r="P69"/>
      <c r="Q69"/>
      <c r="R69"/>
    </row>
    <row r="70" spans="3:18" x14ac:dyDescent="0.25">
      <c r="C70"/>
      <c r="D70"/>
      <c r="E70"/>
      <c r="G70"/>
      <c r="H70"/>
      <c r="I70"/>
      <c r="J70"/>
      <c r="K70"/>
      <c r="L70"/>
      <c r="M70"/>
      <c r="N70"/>
      <c r="P70"/>
      <c r="Q70"/>
      <c r="R70"/>
    </row>
    <row r="71" spans="3:18" x14ac:dyDescent="0.25">
      <c r="N71" s="3"/>
      <c r="O71" s="2"/>
      <c r="P71" s="3"/>
      <c r="Q71"/>
      <c r="R71"/>
    </row>
    <row r="72" spans="3:18" x14ac:dyDescent="0.25">
      <c r="N72" s="3"/>
      <c r="O72" s="2"/>
      <c r="P72" s="3"/>
      <c r="Q72"/>
      <c r="R72"/>
    </row>
    <row r="73" spans="3:18" x14ac:dyDescent="0.25">
      <c r="N73" s="3"/>
      <c r="O73" s="2"/>
      <c r="P73" s="3"/>
      <c r="Q73"/>
      <c r="R73"/>
    </row>
    <row r="74" spans="3:18" x14ac:dyDescent="0.25">
      <c r="N74" s="3"/>
      <c r="O74" s="2"/>
      <c r="P74" s="3"/>
      <c r="Q74"/>
      <c r="R74"/>
    </row>
    <row r="75" spans="3:18" x14ac:dyDescent="0.25">
      <c r="N75" s="3"/>
      <c r="O75" s="2"/>
      <c r="P75" s="3"/>
      <c r="Q75"/>
      <c r="R75"/>
    </row>
    <row r="76" spans="3:18" x14ac:dyDescent="0.25">
      <c r="N76" s="3"/>
      <c r="O76" s="2"/>
      <c r="P76" s="3"/>
      <c r="Q76"/>
      <c r="R76"/>
    </row>
    <row r="77" spans="3:18" x14ac:dyDescent="0.25">
      <c r="N77" s="3"/>
      <c r="O77" s="2"/>
      <c r="P77" s="3"/>
      <c r="Q77"/>
      <c r="R77"/>
    </row>
    <row r="78" spans="3:18" x14ac:dyDescent="0.25">
      <c r="N78" s="3"/>
      <c r="O78" s="2"/>
      <c r="P78" s="3"/>
      <c r="Q78"/>
      <c r="R78"/>
    </row>
    <row r="79" spans="3:18" x14ac:dyDescent="0.25">
      <c r="N79" s="3"/>
      <c r="O79" s="2"/>
      <c r="P79" s="3"/>
      <c r="Q79"/>
      <c r="R79"/>
    </row>
    <row r="80" spans="3:18" x14ac:dyDescent="0.25">
      <c r="N80" s="3"/>
      <c r="O80" s="2"/>
      <c r="P80" s="3"/>
      <c r="Q80"/>
      <c r="R80"/>
    </row>
    <row r="81" spans="14:18" x14ac:dyDescent="0.25">
      <c r="N81" s="3"/>
      <c r="O81" s="2"/>
      <c r="P81" s="3"/>
      <c r="Q81"/>
      <c r="R81"/>
    </row>
  </sheetData>
  <mergeCells count="1">
    <mergeCell ref="X1:A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B51F9-0718-4CDE-AAD6-CB86A6B3E2A9}">
  <dimension ref="A1:H63"/>
  <sheetViews>
    <sheetView workbookViewId="0">
      <selection sqref="A1:G1"/>
    </sheetView>
  </sheetViews>
  <sheetFormatPr defaultRowHeight="15" x14ac:dyDescent="0.25"/>
  <cols>
    <col min="1" max="1" width="12.7109375" style="32" customWidth="1"/>
    <col min="2" max="2" width="14.5703125" style="32" customWidth="1"/>
    <col min="3" max="3" width="16.42578125" style="32" customWidth="1"/>
    <col min="4" max="5" width="14" style="32" customWidth="1"/>
    <col min="6" max="6" width="10.85546875" style="50" bestFit="1" customWidth="1"/>
    <col min="7" max="7" width="9.5703125" bestFit="1" customWidth="1"/>
    <col min="8" max="8" width="9.28515625" bestFit="1" customWidth="1"/>
    <col min="12" max="12" width="9.140625" customWidth="1"/>
  </cols>
  <sheetData>
    <row r="1" spans="1:8" x14ac:dyDescent="0.25">
      <c r="A1" s="74" t="s">
        <v>138</v>
      </c>
      <c r="B1" s="74"/>
      <c r="C1" s="74"/>
      <c r="D1" s="74"/>
      <c r="E1" s="74"/>
      <c r="F1" s="74"/>
      <c r="G1" s="74"/>
    </row>
    <row r="2" spans="1:8" ht="45" x14ac:dyDescent="0.25">
      <c r="A2" s="13" t="s">
        <v>92</v>
      </c>
      <c r="B2" s="27" t="s">
        <v>89</v>
      </c>
      <c r="C2" s="40" t="s">
        <v>90</v>
      </c>
      <c r="D2" s="13" t="s">
        <v>91</v>
      </c>
      <c r="E2" s="13" t="s">
        <v>19</v>
      </c>
      <c r="F2" s="45" t="s">
        <v>20</v>
      </c>
      <c r="G2" s="43" t="s">
        <v>12</v>
      </c>
    </row>
    <row r="3" spans="1:8" x14ac:dyDescent="0.25">
      <c r="A3" s="41">
        <v>0</v>
      </c>
      <c r="B3" s="42">
        <v>31000</v>
      </c>
      <c r="C3" s="42">
        <v>25833.333333333336</v>
      </c>
      <c r="D3" s="42"/>
      <c r="E3" s="42"/>
      <c r="F3" s="48"/>
      <c r="G3" s="23"/>
      <c r="H3" s="22"/>
    </row>
    <row r="4" spans="1:8" x14ac:dyDescent="0.25">
      <c r="A4" s="41">
        <v>1</v>
      </c>
      <c r="B4" s="42">
        <v>30164.5</v>
      </c>
      <c r="C4" s="42">
        <v>25137.083333333336</v>
      </c>
      <c r="D4" s="42">
        <v>835.5</v>
      </c>
      <c r="E4" s="42">
        <v>258.33333333333331</v>
      </c>
      <c r="F4" s="49">
        <v>1093.8333333333333</v>
      </c>
      <c r="G4" s="23"/>
      <c r="H4" s="22"/>
    </row>
    <row r="5" spans="1:8" x14ac:dyDescent="0.25">
      <c r="A5" s="41">
        <v>2</v>
      </c>
      <c r="B5" s="42">
        <v>29353.058499999999</v>
      </c>
      <c r="C5" s="42">
        <v>24460.882083333334</v>
      </c>
      <c r="D5" s="42">
        <v>811.44150000000081</v>
      </c>
      <c r="E5" s="42">
        <v>251.37083333333337</v>
      </c>
      <c r="F5" s="49">
        <v>1062.8123333333342</v>
      </c>
      <c r="G5" s="23"/>
      <c r="H5" s="22"/>
    </row>
    <row r="6" spans="1:8" x14ac:dyDescent="0.25">
      <c r="A6" s="41">
        <v>3</v>
      </c>
      <c r="B6" s="42">
        <v>28565.0259205</v>
      </c>
      <c r="C6" s="42">
        <v>23804.188267083333</v>
      </c>
      <c r="D6" s="42">
        <v>788.03257949999897</v>
      </c>
      <c r="E6" s="42">
        <v>244.60882083333334</v>
      </c>
      <c r="F6" s="49">
        <v>1032.6414003333323</v>
      </c>
      <c r="G6" s="23"/>
      <c r="H6" s="22"/>
    </row>
    <row r="7" spans="1:8" x14ac:dyDescent="0.25">
      <c r="A7" s="41">
        <v>4</v>
      </c>
      <c r="B7" s="42">
        <v>27799.7702206465</v>
      </c>
      <c r="C7" s="42">
        <v>23166.475183872084</v>
      </c>
      <c r="D7" s="42">
        <v>765.25569985350012</v>
      </c>
      <c r="E7" s="42">
        <v>238.04188267083336</v>
      </c>
      <c r="F7" s="49">
        <v>1003.2975825243335</v>
      </c>
      <c r="G7" s="23"/>
      <c r="H7" s="22"/>
    </row>
    <row r="8" spans="1:8" x14ac:dyDescent="0.25">
      <c r="A8" s="41">
        <v>5</v>
      </c>
      <c r="B8" s="42">
        <v>27056.676424689045</v>
      </c>
      <c r="C8" s="42">
        <v>22547.23035390754</v>
      </c>
      <c r="D8" s="42">
        <v>743.09379595745486</v>
      </c>
      <c r="E8" s="42">
        <v>231.66475183872083</v>
      </c>
      <c r="F8" s="49">
        <v>974.75854779617566</v>
      </c>
      <c r="G8" s="23"/>
      <c r="H8" s="22"/>
    </row>
    <row r="9" spans="1:8" x14ac:dyDescent="0.25">
      <c r="A9" s="41">
        <v>6</v>
      </c>
      <c r="B9" s="42">
        <v>26335.146161222441</v>
      </c>
      <c r="C9" s="42">
        <v>21945.955134352036</v>
      </c>
      <c r="D9" s="42">
        <v>721.53026346660408</v>
      </c>
      <c r="E9" s="42">
        <v>225.4723035390754</v>
      </c>
      <c r="F9" s="49">
        <v>947.00256700567945</v>
      </c>
      <c r="G9" s="23"/>
      <c r="H9" s="22"/>
    </row>
    <row r="10" spans="1:8" x14ac:dyDescent="0.25">
      <c r="A10" s="41">
        <v>7</v>
      </c>
      <c r="B10" s="42">
        <v>25634.597214869435</v>
      </c>
      <c r="C10" s="42">
        <v>21362.16434572453</v>
      </c>
      <c r="D10" s="42">
        <v>700.54894635300661</v>
      </c>
      <c r="E10" s="42">
        <v>219.45955134352036</v>
      </c>
      <c r="F10" s="49">
        <v>920.008497696527</v>
      </c>
      <c r="G10" s="23"/>
      <c r="H10" s="22"/>
    </row>
    <row r="11" spans="1:8" x14ac:dyDescent="0.25">
      <c r="A11" s="41">
        <v>8</v>
      </c>
      <c r="B11" s="42">
        <v>24954.463090067959</v>
      </c>
      <c r="C11" s="42">
        <v>20795.385908389966</v>
      </c>
      <c r="D11" s="42">
        <v>680.13412480147599</v>
      </c>
      <c r="E11" s="42">
        <v>213.62164345724531</v>
      </c>
      <c r="F11" s="49">
        <v>893.75576825872133</v>
      </c>
      <c r="G11" s="23"/>
      <c r="H11" s="22"/>
    </row>
    <row r="12" spans="1:8" x14ac:dyDescent="0.25">
      <c r="A12" s="41">
        <v>9</v>
      </c>
      <c r="B12" s="42">
        <v>24294.192586636123</v>
      </c>
      <c r="C12" s="42">
        <v>20245.160488863436</v>
      </c>
      <c r="D12" s="42">
        <v>660.2705034318351</v>
      </c>
      <c r="E12" s="42">
        <v>207.95385908389969</v>
      </c>
      <c r="F12" s="49">
        <v>868.22436251573481</v>
      </c>
      <c r="G12" s="23"/>
      <c r="H12" s="22"/>
    </row>
    <row r="13" spans="1:8" x14ac:dyDescent="0.25">
      <c r="A13" s="41">
        <v>10</v>
      </c>
      <c r="B13" s="42">
        <v>23653.24938679695</v>
      </c>
      <c r="C13" s="42">
        <v>19711.041155664127</v>
      </c>
      <c r="D13" s="42">
        <v>640.94319983917376</v>
      </c>
      <c r="E13" s="42">
        <v>202.45160488863436</v>
      </c>
      <c r="F13" s="49">
        <v>843.39480472780815</v>
      </c>
      <c r="G13" s="23"/>
      <c r="H13" s="22"/>
    </row>
    <row r="14" spans="1:8" x14ac:dyDescent="0.25">
      <c r="A14" s="41">
        <v>11</v>
      </c>
      <c r="B14" s="42">
        <v>23031.111653353433</v>
      </c>
      <c r="C14" s="42">
        <v>19192.593044461195</v>
      </c>
      <c r="D14" s="42">
        <v>622.13773344351648</v>
      </c>
      <c r="E14" s="42">
        <v>197.11041155664125</v>
      </c>
      <c r="F14" s="49">
        <v>819.24814500015771</v>
      </c>
      <c r="G14" s="23"/>
      <c r="H14" s="22"/>
    </row>
    <row r="15" spans="1:8" x14ac:dyDescent="0.25">
      <c r="A15" s="41">
        <v>12</v>
      </c>
      <c r="B15" s="42">
        <v>22427.271638712889</v>
      </c>
      <c r="C15" s="42">
        <v>18689.393032260741</v>
      </c>
      <c r="D15" s="42">
        <v>603.84001464054381</v>
      </c>
      <c r="E15" s="42">
        <v>191.92593044461194</v>
      </c>
      <c r="F15" s="49">
        <v>795.76594508515575</v>
      </c>
      <c r="G15" s="23">
        <v>95000</v>
      </c>
      <c r="H15" s="22"/>
    </row>
    <row r="16" spans="1:8" x14ac:dyDescent="0.25">
      <c r="A16" s="41">
        <v>13</v>
      </c>
      <c r="B16" s="42">
        <v>21841.235304467642</v>
      </c>
      <c r="C16" s="42">
        <v>18201.029420389703</v>
      </c>
      <c r="D16" s="42">
        <v>586.03633424524742</v>
      </c>
      <c r="E16" s="42">
        <v>186.89393032260742</v>
      </c>
      <c r="F16" s="49">
        <v>772.93026456785481</v>
      </c>
      <c r="G16" s="23"/>
      <c r="H16" s="22"/>
    </row>
    <row r="17" spans="1:8" x14ac:dyDescent="0.25">
      <c r="A17" s="41">
        <v>14</v>
      </c>
      <c r="B17" s="42">
        <v>21272.521951247014</v>
      </c>
      <c r="C17" s="42">
        <v>17727.101626039181</v>
      </c>
      <c r="D17" s="42">
        <v>568.71335322062805</v>
      </c>
      <c r="E17" s="42">
        <v>182.01029420389702</v>
      </c>
      <c r="F17" s="49">
        <v>750.7236474245251</v>
      </c>
      <c r="G17" s="23"/>
      <c r="H17" s="22"/>
    </row>
    <row r="18" spans="1:8" x14ac:dyDescent="0.25">
      <c r="A18" s="41">
        <v>15</v>
      </c>
      <c r="B18" s="42">
        <v>20720.663858563345</v>
      </c>
      <c r="C18" s="42">
        <v>17267.21988213612</v>
      </c>
      <c r="D18" s="42">
        <v>551.85809268366938</v>
      </c>
      <c r="E18" s="42">
        <v>177.27101626039178</v>
      </c>
      <c r="F18" s="49">
        <v>729.12910894406116</v>
      </c>
      <c r="G18" s="23"/>
      <c r="H18" s="22"/>
    </row>
    <row r="19" spans="1:8" x14ac:dyDescent="0.25">
      <c r="A19" s="41">
        <v>16</v>
      </c>
      <c r="B19" s="42">
        <v>20185.205934382135</v>
      </c>
      <c r="C19" s="42">
        <v>16821.004945318447</v>
      </c>
      <c r="D19" s="42">
        <v>535.45792418120982</v>
      </c>
      <c r="E19" s="42">
        <v>172.67219882136121</v>
      </c>
      <c r="F19" s="49">
        <v>708.13012300257105</v>
      </c>
      <c r="G19" s="23"/>
      <c r="H19" s="22"/>
    </row>
    <row r="20" spans="1:8" x14ac:dyDescent="0.25">
      <c r="A20" s="41">
        <v>17</v>
      </c>
      <c r="B20" s="42">
        <v>19665.705374153818</v>
      </c>
      <c r="C20" s="42">
        <v>16388.087811794849</v>
      </c>
      <c r="D20" s="42">
        <v>519.50056022831632</v>
      </c>
      <c r="E20" s="42">
        <v>168.21004945318447</v>
      </c>
      <c r="F20" s="49">
        <v>687.71060968150073</v>
      </c>
      <c r="G20" s="23"/>
      <c r="H20" s="22"/>
    </row>
    <row r="21" spans="1:8" x14ac:dyDescent="0.25">
      <c r="A21" s="41">
        <v>18</v>
      </c>
      <c r="B21" s="42">
        <v>19161.731329051665</v>
      </c>
      <c r="C21" s="42">
        <v>15968.109440876387</v>
      </c>
      <c r="D21" s="42">
        <v>503.97404510215347</v>
      </c>
      <c r="E21" s="42">
        <v>163.8808781179485</v>
      </c>
      <c r="F21" s="49">
        <v>667.85492322010191</v>
      </c>
      <c r="G21" s="23"/>
      <c r="H21" s="22"/>
    </row>
    <row r="22" spans="1:8" x14ac:dyDescent="0.25">
      <c r="A22" s="41">
        <v>19</v>
      </c>
      <c r="B22" s="42">
        <v>18672.864583167269</v>
      </c>
      <c r="C22" s="42">
        <v>15560.720485972724</v>
      </c>
      <c r="D22" s="42">
        <v>488.86674588439564</v>
      </c>
      <c r="E22" s="42">
        <v>159.68109440876387</v>
      </c>
      <c r="F22" s="49">
        <v>648.54784029315954</v>
      </c>
      <c r="G22" s="23"/>
      <c r="H22" s="22"/>
    </row>
    <row r="23" spans="1:8" x14ac:dyDescent="0.25">
      <c r="A23" s="41">
        <v>20</v>
      </c>
      <c r="B23" s="42">
        <v>18198.697239421752</v>
      </c>
      <c r="C23" s="42">
        <v>15165.58103285146</v>
      </c>
      <c r="D23" s="42">
        <v>474.16734374551743</v>
      </c>
      <c r="E23" s="42">
        <v>155.60720485972726</v>
      </c>
      <c r="F23" s="49">
        <v>629.77454860524472</v>
      </c>
      <c r="G23" s="23"/>
      <c r="H23" s="22"/>
    </row>
    <row r="24" spans="1:8" x14ac:dyDescent="0.25">
      <c r="A24" s="41">
        <v>21</v>
      </c>
      <c r="B24" s="42">
        <v>17738.832413957363</v>
      </c>
      <c r="C24" s="42">
        <v>14782.360344964471</v>
      </c>
      <c r="D24" s="42">
        <v>459.86482546438856</v>
      </c>
      <c r="E24" s="42">
        <v>151.6558103285146</v>
      </c>
      <c r="F24" s="49">
        <v>611.52063579290314</v>
      </c>
      <c r="G24" s="23"/>
      <c r="H24" s="22"/>
    </row>
    <row r="25" spans="1:8" x14ac:dyDescent="0.25">
      <c r="A25" s="41">
        <v>22</v>
      </c>
      <c r="B25" s="42">
        <v>17292.883938780513</v>
      </c>
      <c r="C25" s="42">
        <v>14410.736615650429</v>
      </c>
      <c r="D25" s="42">
        <v>445.94847517685048</v>
      </c>
      <c r="E25" s="42">
        <v>147.82360344964471</v>
      </c>
      <c r="F25" s="49">
        <v>593.77207862649516</v>
      </c>
      <c r="G25" s="23"/>
      <c r="H25" s="22"/>
    </row>
    <row r="26" spans="1:8" x14ac:dyDescent="0.25">
      <c r="A26" s="41">
        <v>23</v>
      </c>
      <c r="B26" s="42">
        <v>16860.476072433437</v>
      </c>
      <c r="C26" s="42">
        <v>14050.396727027864</v>
      </c>
      <c r="D26" s="42">
        <v>432.40786634707547</v>
      </c>
      <c r="E26" s="42">
        <v>144.1073661565043</v>
      </c>
      <c r="F26" s="49">
        <v>576.5152325035798</v>
      </c>
      <c r="G26" s="23"/>
      <c r="H26" s="22"/>
    </row>
    <row r="27" spans="1:8" x14ac:dyDescent="0.25">
      <c r="A27" s="41">
        <v>24</v>
      </c>
      <c r="B27" s="42">
        <v>16441.243218477735</v>
      </c>
      <c r="C27" s="42">
        <v>13701.036015398113</v>
      </c>
      <c r="D27" s="42">
        <v>419.23285395570201</v>
      </c>
      <c r="E27" s="42">
        <v>140.50396727027865</v>
      </c>
      <c r="F27" s="49">
        <v>559.73682122598063</v>
      </c>
      <c r="G27" s="23">
        <v>175000</v>
      </c>
      <c r="H27" s="22"/>
    </row>
    <row r="28" spans="1:8" x14ac:dyDescent="0.25">
      <c r="A28" s="41">
        <v>25</v>
      </c>
      <c r="B28" s="42">
        <v>16034.829651578837</v>
      </c>
      <c r="C28" s="42">
        <v>13362.358042982365</v>
      </c>
      <c r="D28" s="42">
        <v>406.41356689889835</v>
      </c>
      <c r="E28" s="42">
        <v>137.01036015398114</v>
      </c>
      <c r="F28" s="49">
        <v>543.42392705287943</v>
      </c>
      <c r="G28" s="23"/>
      <c r="H28" s="22"/>
    </row>
    <row r="29" spans="1:8" x14ac:dyDescent="0.25">
      <c r="A29" s="41">
        <v>26</v>
      </c>
      <c r="B29" s="42">
        <v>15640.889250986209</v>
      </c>
      <c r="C29" s="42">
        <v>13034.074375821841</v>
      </c>
      <c r="D29" s="42">
        <v>393.94040059262807</v>
      </c>
      <c r="E29" s="42">
        <v>133.62358042982365</v>
      </c>
      <c r="F29" s="49">
        <v>527.56398102245169</v>
      </c>
      <c r="G29" s="23"/>
      <c r="H29" s="22"/>
    </row>
    <row r="30" spans="1:8" x14ac:dyDescent="0.25">
      <c r="A30" s="41">
        <v>27</v>
      </c>
      <c r="B30" s="42">
        <v>15259.085241209581</v>
      </c>
      <c r="C30" s="42">
        <v>12715.904367674651</v>
      </c>
      <c r="D30" s="42">
        <v>381.80400977662794</v>
      </c>
      <c r="E30" s="42">
        <v>130.34074375821842</v>
      </c>
      <c r="F30" s="49">
        <v>512.14475353484636</v>
      </c>
      <c r="G30" s="23"/>
      <c r="H30" s="22"/>
    </row>
    <row r="31" spans="1:8" x14ac:dyDescent="0.25">
      <c r="A31" s="41">
        <v>28</v>
      </c>
      <c r="B31" s="42">
        <v>14889.089939696922</v>
      </c>
      <c r="C31" s="42">
        <v>12407.574949747435</v>
      </c>
      <c r="D31" s="42">
        <v>369.99530151265935</v>
      </c>
      <c r="E31" s="42">
        <v>127.15904367674652</v>
      </c>
      <c r="F31" s="49">
        <v>497.15434518940589</v>
      </c>
      <c r="G31" s="23"/>
      <c r="H31" s="22"/>
    </row>
    <row r="32" spans="1:8" x14ac:dyDescent="0.25">
      <c r="A32" s="41">
        <v>29</v>
      </c>
      <c r="B32" s="42">
        <v>14530.584511325105</v>
      </c>
      <c r="C32" s="42">
        <v>12108.820426104256</v>
      </c>
      <c r="D32" s="42">
        <v>358.50542837181638</v>
      </c>
      <c r="E32" s="42">
        <v>124.07574949747436</v>
      </c>
      <c r="F32" s="49">
        <v>482.58117786929074</v>
      </c>
      <c r="G32" s="23"/>
      <c r="H32" s="22"/>
    </row>
    <row r="33" spans="1:8" x14ac:dyDescent="0.25">
      <c r="A33" s="41">
        <v>30</v>
      </c>
      <c r="B33" s="42">
        <v>14183.258729519328</v>
      </c>
      <c r="C33" s="42">
        <v>11819.38227459944</v>
      </c>
      <c r="D33" s="42">
        <v>347.3257818057773</v>
      </c>
      <c r="E33" s="42">
        <v>121.08820426104255</v>
      </c>
      <c r="F33" s="49">
        <v>468.41398606681986</v>
      </c>
      <c r="G33" s="23"/>
      <c r="H33" s="22"/>
    </row>
    <row r="34" spans="1:8" x14ac:dyDescent="0.25">
      <c r="A34" s="41">
        <v>31</v>
      </c>
      <c r="B34" s="42">
        <v>13846.810743822307</v>
      </c>
      <c r="C34" s="42">
        <v>11539.008953185255</v>
      </c>
      <c r="D34" s="42">
        <v>336.44798569702107</v>
      </c>
      <c r="E34" s="42">
        <v>118.19382274599441</v>
      </c>
      <c r="F34" s="49">
        <v>454.64180844301546</v>
      </c>
      <c r="G34" s="23"/>
      <c r="H34" s="22"/>
    </row>
    <row r="35" spans="1:8" x14ac:dyDescent="0.25">
      <c r="A35" s="41">
        <v>32</v>
      </c>
      <c r="B35" s="42">
        <v>13520.946853739104</v>
      </c>
      <c r="C35" s="42">
        <v>11267.455711449255</v>
      </c>
      <c r="D35" s="42">
        <v>325.86389008320293</v>
      </c>
      <c r="E35" s="42">
        <v>115.39008953185255</v>
      </c>
      <c r="F35" s="49">
        <v>441.25397961505547</v>
      </c>
      <c r="G35" s="23"/>
      <c r="H35" s="22"/>
    </row>
    <row r="36" spans="1:8" x14ac:dyDescent="0.25">
      <c r="A36" s="41">
        <v>33</v>
      </c>
      <c r="B36" s="42">
        <v>13205.381288688148</v>
      </c>
      <c r="C36" s="42">
        <v>11004.484407240123</v>
      </c>
      <c r="D36" s="42">
        <v>315.56556505095614</v>
      </c>
      <c r="E36" s="42">
        <v>112.67455711449254</v>
      </c>
      <c r="F36" s="49">
        <v>428.24012216544867</v>
      </c>
      <c r="G36" s="23"/>
      <c r="H36" s="22"/>
    </row>
    <row r="37" spans="1:8" x14ac:dyDescent="0.25">
      <c r="A37" s="41">
        <v>34</v>
      </c>
      <c r="B37" s="42">
        <v>12899.835993893568</v>
      </c>
      <c r="C37" s="42">
        <v>10749.863328244641</v>
      </c>
      <c r="D37" s="42">
        <v>305.5452947945796</v>
      </c>
      <c r="E37" s="42">
        <v>110.04484407240125</v>
      </c>
      <c r="F37" s="49">
        <v>415.59013886698085</v>
      </c>
      <c r="G37" s="23"/>
      <c r="H37" s="22"/>
    </row>
    <row r="38" spans="1:8" x14ac:dyDescent="0.25">
      <c r="A38" s="41">
        <v>35</v>
      </c>
      <c r="B38" s="42">
        <v>12604.040422058442</v>
      </c>
      <c r="C38" s="42">
        <v>10503.367018382036</v>
      </c>
      <c r="D38" s="42">
        <v>295.79557183512588</v>
      </c>
      <c r="E38" s="42">
        <v>107.49863328244641</v>
      </c>
      <c r="F38" s="49">
        <v>403.29420511757229</v>
      </c>
      <c r="G38" s="23"/>
      <c r="H38" s="22"/>
    </row>
    <row r="39" spans="1:8" x14ac:dyDescent="0.25">
      <c r="A39" s="41">
        <v>36</v>
      </c>
      <c r="B39" s="42">
        <v>12317.731330662864</v>
      </c>
      <c r="C39" s="42">
        <v>10264.776108885721</v>
      </c>
      <c r="D39" s="42">
        <v>286.30909139557843</v>
      </c>
      <c r="E39" s="42">
        <v>105.03367018382035</v>
      </c>
      <c r="F39" s="49">
        <v>391.34276157939877</v>
      </c>
      <c r="G39" s="23">
        <v>235000</v>
      </c>
      <c r="H39" s="22"/>
    </row>
    <row r="40" spans="1:8" x14ac:dyDescent="0.25">
      <c r="A40" s="41">
        <v>37</v>
      </c>
      <c r="B40" s="42">
        <v>12040.652584734966</v>
      </c>
      <c r="C40" s="42">
        <v>10033.877153945805</v>
      </c>
      <c r="D40" s="42">
        <v>277.07874592789813</v>
      </c>
      <c r="E40" s="42">
        <v>102.64776108885719</v>
      </c>
      <c r="F40" s="49">
        <v>379.72650701675531</v>
      </c>
      <c r="G40" s="23"/>
      <c r="H40" s="22"/>
    </row>
    <row r="41" spans="1:8" x14ac:dyDescent="0.25">
      <c r="A41" s="41">
        <v>38</v>
      </c>
      <c r="B41" s="42">
        <v>11772.554964947121</v>
      </c>
      <c r="C41" s="42">
        <v>9810.462470789269</v>
      </c>
      <c r="D41" s="42">
        <v>268.09761978784445</v>
      </c>
      <c r="E41" s="42">
        <v>100.33877153945805</v>
      </c>
      <c r="F41" s="49">
        <v>368.43639132730249</v>
      </c>
      <c r="G41" s="23"/>
      <c r="H41" s="22"/>
    </row>
    <row r="42" spans="1:8" x14ac:dyDescent="0.25">
      <c r="A42" s="41">
        <v>39</v>
      </c>
      <c r="B42" s="42">
        <v>11513.19598089355</v>
      </c>
      <c r="C42" s="42">
        <v>9594.3299840779582</v>
      </c>
      <c r="D42" s="42">
        <v>259.35898405357148</v>
      </c>
      <c r="E42" s="42">
        <v>98.104624707892683</v>
      </c>
      <c r="F42" s="49">
        <v>357.46360876146417</v>
      </c>
      <c r="G42" s="23"/>
      <c r="H42" s="22"/>
    </row>
    <row r="43" spans="1:8" x14ac:dyDescent="0.25">
      <c r="A43" s="41">
        <v>40</v>
      </c>
      <c r="B43" s="42">
        <v>11262.339689409424</v>
      </c>
      <c r="C43" s="42">
        <v>9385.2830745078536</v>
      </c>
      <c r="D43" s="42">
        <v>250.8562914841259</v>
      </c>
      <c r="E43" s="42">
        <v>95.943299840779574</v>
      </c>
      <c r="F43" s="49">
        <v>346.79959132490546</v>
      </c>
      <c r="G43" s="23"/>
      <c r="H43" s="22"/>
    </row>
    <row r="44" spans="1:8" x14ac:dyDescent="0.25">
      <c r="A44" s="41">
        <v>41</v>
      </c>
      <c r="B44" s="42">
        <v>11019.756517795369</v>
      </c>
      <c r="C44" s="42">
        <v>9183.1304314961417</v>
      </c>
      <c r="D44" s="42">
        <v>242.58317161405466</v>
      </c>
      <c r="E44" s="42">
        <v>93.852830745078549</v>
      </c>
      <c r="F44" s="49">
        <v>336.43600235913323</v>
      </c>
      <c r="G44" s="23"/>
      <c r="H44" s="22"/>
    </row>
    <row r="45" spans="1:8" x14ac:dyDescent="0.25">
      <c r="A45" s="41">
        <v>42</v>
      </c>
      <c r="B45" s="42">
        <v>10785.223091814894</v>
      </c>
      <c r="C45" s="42">
        <v>8987.6859098457462</v>
      </c>
      <c r="D45" s="42">
        <v>234.53342598047493</v>
      </c>
      <c r="E45" s="42">
        <v>91.831304314961415</v>
      </c>
      <c r="F45" s="49">
        <v>326.36473029543635</v>
      </c>
      <c r="G45" s="23"/>
      <c r="H45" s="22"/>
    </row>
    <row r="46" spans="1:8" x14ac:dyDescent="0.25">
      <c r="A46" s="41">
        <v>43</v>
      </c>
      <c r="B46" s="42">
        <v>10558.522068335893</v>
      </c>
      <c r="C46" s="42">
        <v>8798.7683902799108</v>
      </c>
      <c r="D46" s="42">
        <v>226.70102347900138</v>
      </c>
      <c r="E46" s="42">
        <v>89.876859098457444</v>
      </c>
      <c r="F46" s="49">
        <v>316.57788257745881</v>
      </c>
      <c r="G46" s="23"/>
      <c r="H46" s="22"/>
    </row>
    <row r="47" spans="1:8" x14ac:dyDescent="0.25">
      <c r="A47" s="41">
        <v>44</v>
      </c>
      <c r="B47" s="42">
        <v>10339.441972490824</v>
      </c>
      <c r="C47" s="42">
        <v>8616.2016437423536</v>
      </c>
      <c r="D47" s="42">
        <v>219.08009584506908</v>
      </c>
      <c r="E47" s="42">
        <v>87.98768390279912</v>
      </c>
      <c r="F47" s="49">
        <v>307.0677797478682</v>
      </c>
      <c r="G47" s="23"/>
      <c r="H47" s="22"/>
    </row>
    <row r="48" spans="1:8" x14ac:dyDescent="0.25">
      <c r="A48" s="41">
        <v>45</v>
      </c>
      <c r="B48" s="42">
        <v>10127.777039233571</v>
      </c>
      <c r="C48" s="42">
        <v>8439.8141993613099</v>
      </c>
      <c r="D48" s="42">
        <v>211.66493325725241</v>
      </c>
      <c r="E48" s="42">
        <v>86.162016437423532</v>
      </c>
      <c r="F48" s="49">
        <v>297.82694969467593</v>
      </c>
      <c r="G48" s="23"/>
      <c r="H48" s="22"/>
    </row>
    <row r="49" spans="1:8" x14ac:dyDescent="0.25">
      <c r="A49" s="41">
        <v>46</v>
      </c>
      <c r="B49" s="42">
        <v>9923.3270591742657</v>
      </c>
      <c r="C49" s="42">
        <v>8269.4392159785548</v>
      </c>
      <c r="D49" s="42">
        <v>204.44998005930574</v>
      </c>
      <c r="E49" s="42">
        <v>84.398141993613095</v>
      </c>
      <c r="F49" s="49">
        <v>288.84812205291882</v>
      </c>
      <c r="G49" s="23"/>
      <c r="H49" s="22"/>
    </row>
    <row r="50" spans="1:8" x14ac:dyDescent="0.25">
      <c r="A50" s="41">
        <v>47</v>
      </c>
      <c r="B50" s="42">
        <v>9725.8972285765612</v>
      </c>
      <c r="C50" s="42">
        <v>8104.914357147135</v>
      </c>
      <c r="D50" s="42">
        <v>197.42983059770449</v>
      </c>
      <c r="E50" s="42">
        <v>82.694392159785551</v>
      </c>
      <c r="F50" s="49">
        <v>280.12422275749003</v>
      </c>
      <c r="G50" s="23"/>
      <c r="H50" s="22"/>
    </row>
    <row r="51" spans="1:8" x14ac:dyDescent="0.25">
      <c r="A51" s="41">
        <v>48</v>
      </c>
      <c r="B51" s="42">
        <v>9535.2980034049942</v>
      </c>
      <c r="C51" s="42">
        <v>7946.0816695041622</v>
      </c>
      <c r="D51" s="42">
        <v>190.59922517156701</v>
      </c>
      <c r="E51" s="42">
        <v>81.049143571471348</v>
      </c>
      <c r="F51" s="49">
        <v>271.64836874303836</v>
      </c>
      <c r="G51" s="23">
        <v>280000</v>
      </c>
      <c r="H51" s="22"/>
    </row>
    <row r="52" spans="1:8" x14ac:dyDescent="0.25">
      <c r="A52" s="41">
        <v>49</v>
      </c>
      <c r="B52" s="42">
        <v>9351.3449573130601</v>
      </c>
      <c r="C52" s="42">
        <v>7792.7874644275507</v>
      </c>
      <c r="D52" s="42">
        <v>183.95304609193408</v>
      </c>
      <c r="E52" s="42">
        <v>79.460816695041629</v>
      </c>
      <c r="F52" s="49">
        <v>263.4138627869757</v>
      </c>
      <c r="G52" s="23"/>
      <c r="H52" s="22"/>
    </row>
    <row r="53" spans="1:8" x14ac:dyDescent="0.25">
      <c r="A53" s="41">
        <v>50</v>
      </c>
      <c r="B53" s="42">
        <v>9173.8586434656081</v>
      </c>
      <c r="C53" s="42">
        <v>7644.8822028880068</v>
      </c>
      <c r="D53" s="42">
        <v>177.48631384745204</v>
      </c>
      <c r="E53" s="42">
        <v>77.927874644275505</v>
      </c>
      <c r="F53" s="49">
        <v>255.41418849172754</v>
      </c>
      <c r="G53" s="23"/>
      <c r="H53" s="22"/>
    </row>
    <row r="54" spans="1:8" x14ac:dyDescent="0.25">
      <c r="A54" s="41">
        <v>51</v>
      </c>
      <c r="B54" s="42">
        <v>9002.6644600920372</v>
      </c>
      <c r="C54" s="42">
        <v>7502.220383410031</v>
      </c>
      <c r="D54" s="42">
        <v>171.19418337357092</v>
      </c>
      <c r="E54" s="42">
        <v>76.448822028880073</v>
      </c>
      <c r="F54" s="49">
        <v>247.643005402451</v>
      </c>
      <c r="G54" s="23"/>
      <c r="H54" s="22"/>
    </row>
    <row r="55" spans="1:8" x14ac:dyDescent="0.25">
      <c r="A55" s="41">
        <v>52</v>
      </c>
      <c r="B55" s="42">
        <v>8837.5925196695516</v>
      </c>
      <c r="C55" s="42">
        <v>7364.6604330579603</v>
      </c>
      <c r="D55" s="42">
        <v>165.07194042248557</v>
      </c>
      <c r="E55" s="42">
        <v>75.02220383410031</v>
      </c>
      <c r="F55" s="49">
        <v>240.09414425658588</v>
      </c>
      <c r="G55" s="23"/>
      <c r="H55" s="22"/>
    </row>
    <row r="56" spans="1:8" x14ac:dyDescent="0.25">
      <c r="A56" s="41">
        <v>53</v>
      </c>
      <c r="B56" s="42">
        <v>8678.4775216384733</v>
      </c>
      <c r="C56" s="42">
        <v>7232.064601365395</v>
      </c>
      <c r="D56" s="42">
        <v>159.11499803107836</v>
      </c>
      <c r="E56" s="42">
        <v>73.646604330579592</v>
      </c>
      <c r="F56" s="49">
        <v>232.76160236165794</v>
      </c>
      <c r="G56" s="23"/>
      <c r="H56" s="22"/>
    </row>
    <row r="57" spans="1:8" x14ac:dyDescent="0.25">
      <c r="A57" s="41">
        <v>54</v>
      </c>
      <c r="B57" s="42">
        <v>8525.1586285542344</v>
      </c>
      <c r="C57" s="42">
        <v>7104.2988571285287</v>
      </c>
      <c r="D57" s="42">
        <v>153.31889308423888</v>
      </c>
      <c r="E57" s="42">
        <v>72.320646013653956</v>
      </c>
      <c r="F57" s="49">
        <v>225.63953909789285</v>
      </c>
      <c r="G57" s="23"/>
      <c r="H57" s="22"/>
    </row>
    <row r="58" spans="1:8" x14ac:dyDescent="0.25">
      <c r="A58" s="41">
        <v>55</v>
      </c>
      <c r="B58" s="42">
        <v>8377.4793455832696</v>
      </c>
      <c r="C58" s="42">
        <v>6981.2327879860586</v>
      </c>
      <c r="D58" s="42">
        <v>147.67928297096478</v>
      </c>
      <c r="E58" s="42">
        <v>71.042988571285292</v>
      </c>
      <c r="F58" s="49">
        <v>218.72227154225007</v>
      </c>
      <c r="G58" s="23"/>
      <c r="H58" s="22"/>
    </row>
    <row r="59" spans="1:8" x14ac:dyDescent="0.25">
      <c r="A59" s="41">
        <v>56</v>
      </c>
      <c r="B59" s="42">
        <v>8235.2874032525215</v>
      </c>
      <c r="C59" s="42">
        <v>6862.7395027104349</v>
      </c>
      <c r="D59" s="42">
        <v>142.19194233074813</v>
      </c>
      <c r="E59" s="42">
        <v>69.812327879860575</v>
      </c>
      <c r="F59" s="49">
        <v>212.00427021060869</v>
      </c>
      <c r="G59" s="23"/>
      <c r="H59" s="22"/>
    </row>
    <row r="60" spans="1:8" x14ac:dyDescent="0.25">
      <c r="A60" s="41">
        <v>57</v>
      </c>
      <c r="B60" s="42">
        <v>8098.4346433647033</v>
      </c>
      <c r="C60" s="42">
        <v>6748.6955361372529</v>
      </c>
      <c r="D60" s="42">
        <v>136.85275988781814</v>
      </c>
      <c r="E60" s="42">
        <v>68.627395027104356</v>
      </c>
      <c r="F60" s="49">
        <v>205.48015491492248</v>
      </c>
      <c r="G60" s="23"/>
      <c r="H60" s="22"/>
    </row>
    <row r="61" spans="1:8" x14ac:dyDescent="0.25">
      <c r="A61" s="41">
        <v>58</v>
      </c>
      <c r="B61" s="42">
        <v>7966.7769079938562</v>
      </c>
      <c r="C61" s="42">
        <v>6638.9807566615473</v>
      </c>
      <c r="D61" s="42">
        <v>131.65773537084715</v>
      </c>
      <c r="E61" s="42">
        <v>67.486955361372523</v>
      </c>
      <c r="F61" s="49">
        <v>199.14469073221966</v>
      </c>
      <c r="G61" s="23"/>
      <c r="H61" s="22"/>
    </row>
    <row r="62" spans="1:8" x14ac:dyDescent="0.25">
      <c r="A62" s="41">
        <v>59</v>
      </c>
      <c r="B62" s="42">
        <v>7840.1739314780225</v>
      </c>
      <c r="C62" s="42">
        <v>6533.4782762316854</v>
      </c>
      <c r="D62" s="42">
        <v>126.60297651583369</v>
      </c>
      <c r="E62" s="42">
        <v>66.389807566615474</v>
      </c>
      <c r="F62" s="49">
        <v>192.99278408244916</v>
      </c>
      <c r="G62" s="23"/>
      <c r="H62" s="22"/>
    </row>
    <row r="63" spans="1:8" x14ac:dyDescent="0.25">
      <c r="A63" s="41">
        <v>60</v>
      </c>
      <c r="B63" s="42">
        <v>7718.4892353281157</v>
      </c>
      <c r="C63" s="42">
        <v>6432.07436277343</v>
      </c>
      <c r="D63" s="42">
        <v>121.68469614990681</v>
      </c>
      <c r="E63" s="42">
        <v>65.334782762316863</v>
      </c>
      <c r="F63" s="49">
        <v>187.01947891222369</v>
      </c>
      <c r="G63" s="23">
        <v>315000</v>
      </c>
      <c r="H63" s="2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FEC9-F192-4498-AADF-7A351AD8B7D7}">
  <dimension ref="A1:I63"/>
  <sheetViews>
    <sheetView workbookViewId="0">
      <selection activeCell="B2" sqref="B2"/>
    </sheetView>
  </sheetViews>
  <sheetFormatPr defaultRowHeight="15" x14ac:dyDescent="0.25"/>
  <cols>
    <col min="1" max="1" width="9.5703125" style="25" customWidth="1"/>
    <col min="2" max="2" width="21.5703125" style="28" bestFit="1" customWidth="1"/>
    <col min="3" max="3" width="18.5703125" style="28" bestFit="1" customWidth="1"/>
    <col min="4" max="4" width="19.85546875" style="28" bestFit="1" customWidth="1"/>
    <col min="5" max="5" width="21" style="47" bestFit="1" customWidth="1"/>
    <col min="6" max="6" width="11.42578125" bestFit="1" customWidth="1"/>
    <col min="7" max="7" width="6" style="22" bestFit="1" customWidth="1"/>
    <col min="8" max="8" width="9.42578125" style="25" bestFit="1" customWidth="1"/>
    <col min="9" max="16384" width="9.140625" style="28"/>
  </cols>
  <sheetData>
    <row r="1" spans="1:9" ht="15" customHeight="1" x14ac:dyDescent="0.25">
      <c r="A1" s="74" t="s">
        <v>138</v>
      </c>
      <c r="B1" s="74"/>
      <c r="C1" s="74"/>
      <c r="D1" s="74"/>
      <c r="E1" s="74"/>
      <c r="F1" s="69"/>
      <c r="G1" s="69"/>
      <c r="H1" s="70"/>
      <c r="I1" s="71"/>
    </row>
    <row r="2" spans="1:9" x14ac:dyDescent="0.25">
      <c r="A2" s="25" t="s">
        <v>93</v>
      </c>
      <c r="B2" s="28">
        <v>22500</v>
      </c>
    </row>
    <row r="3" spans="1:9" x14ac:dyDescent="0.25">
      <c r="A3" s="37" t="s">
        <v>59</v>
      </c>
      <c r="B3" s="27" t="s">
        <v>89</v>
      </c>
      <c r="C3" s="13" t="s">
        <v>91</v>
      </c>
      <c r="D3" s="13" t="s">
        <v>19</v>
      </c>
      <c r="E3" s="45" t="s">
        <v>20</v>
      </c>
    </row>
    <row r="4" spans="1:9" x14ac:dyDescent="0.25">
      <c r="A4" s="23">
        <v>1</v>
      </c>
      <c r="B4" s="39">
        <v>21940</v>
      </c>
      <c r="C4" s="39">
        <v>560</v>
      </c>
      <c r="D4" s="39">
        <v>187.5</v>
      </c>
      <c r="E4" s="46">
        <v>747.5</v>
      </c>
    </row>
    <row r="5" spans="1:9" x14ac:dyDescent="0.25">
      <c r="A5" s="23">
        <v>2</v>
      </c>
      <c r="B5" s="39">
        <v>21396.5</v>
      </c>
      <c r="C5" s="39">
        <v>543.5</v>
      </c>
      <c r="D5" s="39">
        <v>182.83333333333334</v>
      </c>
      <c r="E5" s="46">
        <v>726.33333333333337</v>
      </c>
    </row>
    <row r="6" spans="1:9" x14ac:dyDescent="0.25">
      <c r="A6" s="23">
        <v>3</v>
      </c>
      <c r="B6" s="39">
        <v>20869.087500000001</v>
      </c>
      <c r="C6" s="39">
        <v>527.41249999999854</v>
      </c>
      <c r="D6" s="39">
        <v>178.30416666666667</v>
      </c>
      <c r="E6" s="46">
        <v>705.71666666666522</v>
      </c>
    </row>
    <row r="7" spans="1:9" x14ac:dyDescent="0.25">
      <c r="A7" s="23">
        <v>4</v>
      </c>
      <c r="B7" s="39">
        <v>20357.360312500001</v>
      </c>
      <c r="C7" s="39">
        <v>511.72718750000058</v>
      </c>
      <c r="D7" s="39">
        <v>173.9090625</v>
      </c>
      <c r="E7" s="46">
        <v>685.63625000000059</v>
      </c>
    </row>
    <row r="8" spans="1:9" x14ac:dyDescent="0.25">
      <c r="A8" s="23">
        <v>5</v>
      </c>
      <c r="B8" s="39">
        <v>19860.926304687502</v>
      </c>
      <c r="C8" s="39">
        <v>496.43400781249875</v>
      </c>
      <c r="D8" s="39">
        <v>169.64466927083336</v>
      </c>
      <c r="E8" s="46">
        <v>666.07867708333208</v>
      </c>
    </row>
    <row r="9" spans="1:9" x14ac:dyDescent="0.25">
      <c r="A9" s="23">
        <v>6</v>
      </c>
      <c r="B9" s="39">
        <v>19379.403147070316</v>
      </c>
      <c r="C9" s="39">
        <v>481.52315761718637</v>
      </c>
      <c r="D9" s="39">
        <v>165.50771920572919</v>
      </c>
      <c r="E9" s="46">
        <v>647.03087682291562</v>
      </c>
    </row>
    <row r="10" spans="1:9" x14ac:dyDescent="0.25">
      <c r="A10" s="23">
        <v>7</v>
      </c>
      <c r="B10" s="39">
        <v>18912.418068393559</v>
      </c>
      <c r="C10" s="39">
        <v>466.98507867675653</v>
      </c>
      <c r="D10" s="39">
        <v>161.49502622558597</v>
      </c>
      <c r="E10" s="46">
        <v>628.48010490234253</v>
      </c>
    </row>
    <row r="11" spans="1:9" x14ac:dyDescent="0.25">
      <c r="A11" s="23">
        <v>8</v>
      </c>
      <c r="B11" s="39">
        <v>18459.607616683719</v>
      </c>
      <c r="C11" s="39">
        <v>452.81045170983998</v>
      </c>
      <c r="D11" s="39">
        <v>157.60348390327968</v>
      </c>
      <c r="E11" s="46">
        <v>610.41393561311963</v>
      </c>
    </row>
    <row r="12" spans="1:9" x14ac:dyDescent="0.25">
      <c r="A12" s="23">
        <v>9</v>
      </c>
      <c r="B12" s="39">
        <v>18020.617426266625</v>
      </c>
      <c r="C12" s="39">
        <v>438.99019041709471</v>
      </c>
      <c r="D12" s="39">
        <v>153.83006347236434</v>
      </c>
      <c r="E12" s="46">
        <v>592.82025388945908</v>
      </c>
    </row>
    <row r="13" spans="1:9" x14ac:dyDescent="0.25">
      <c r="A13" s="23">
        <v>10</v>
      </c>
      <c r="B13" s="39">
        <v>17595.101990609957</v>
      </c>
      <c r="C13" s="39">
        <v>425.51543565666725</v>
      </c>
      <c r="D13" s="39">
        <v>150.17181188555523</v>
      </c>
      <c r="E13" s="46">
        <v>575.68724754222251</v>
      </c>
    </row>
    <row r="14" spans="1:9" x14ac:dyDescent="0.25">
      <c r="A14" s="23">
        <v>11</v>
      </c>
      <c r="B14" s="39">
        <v>17182.724440844708</v>
      </c>
      <c r="C14" s="39">
        <v>412.37754976524957</v>
      </c>
      <c r="D14" s="39">
        <v>146.62584992174965</v>
      </c>
      <c r="E14" s="46">
        <v>559.00339968699927</v>
      </c>
    </row>
    <row r="15" spans="1:9" x14ac:dyDescent="0.25">
      <c r="A15" s="23">
        <v>12</v>
      </c>
      <c r="B15" s="39">
        <v>16783.156329823589</v>
      </c>
      <c r="C15" s="39">
        <v>399.56811102111897</v>
      </c>
      <c r="D15" s="39">
        <v>143.18937034037256</v>
      </c>
      <c r="E15" s="46">
        <v>542.7574813614915</v>
      </c>
    </row>
    <row r="16" spans="1:9" x14ac:dyDescent="0.25">
      <c r="A16" s="23">
        <v>13</v>
      </c>
      <c r="B16" s="39">
        <v>16396.077421577997</v>
      </c>
      <c r="C16" s="39">
        <v>387.07890824559217</v>
      </c>
      <c r="D16" s="39">
        <v>139.85963608186324</v>
      </c>
      <c r="E16" s="46">
        <v>526.93854432745547</v>
      </c>
    </row>
    <row r="17" spans="1:5" x14ac:dyDescent="0.25">
      <c r="A17" s="23">
        <v>14</v>
      </c>
      <c r="B17" s="39">
        <v>16021.175486038546</v>
      </c>
      <c r="C17" s="39">
        <v>374.90193553945028</v>
      </c>
      <c r="D17" s="39">
        <v>136.63397851314997</v>
      </c>
      <c r="E17" s="46">
        <v>511.53591405260022</v>
      </c>
    </row>
    <row r="18" spans="1:5" x14ac:dyDescent="0.25">
      <c r="A18" s="23">
        <v>15</v>
      </c>
      <c r="B18" s="39">
        <v>15658.146098887582</v>
      </c>
      <c r="C18" s="39">
        <v>363.02938715096388</v>
      </c>
      <c r="D18" s="39">
        <v>133.5097957169879</v>
      </c>
      <c r="E18" s="46">
        <v>496.53918286795181</v>
      </c>
    </row>
    <row r="19" spans="1:5" x14ac:dyDescent="0.25">
      <c r="A19" s="23">
        <v>16</v>
      </c>
      <c r="B19" s="39">
        <v>15306.692446415393</v>
      </c>
      <c r="C19" s="39">
        <v>351.45365247218979</v>
      </c>
      <c r="D19" s="39">
        <v>130.48455082406318</v>
      </c>
      <c r="E19" s="46">
        <v>481.93820329625294</v>
      </c>
    </row>
    <row r="20" spans="1:5" x14ac:dyDescent="0.25">
      <c r="A20" s="23">
        <v>17</v>
      </c>
      <c r="B20" s="39">
        <v>14966.525135255008</v>
      </c>
      <c r="C20" s="39">
        <v>340.167311160385</v>
      </c>
      <c r="D20" s="39">
        <v>127.55577038679495</v>
      </c>
      <c r="E20" s="46">
        <v>467.72308154717996</v>
      </c>
    </row>
    <row r="21" spans="1:5" x14ac:dyDescent="0.25">
      <c r="A21" s="23">
        <v>18</v>
      </c>
      <c r="B21" s="39">
        <v>14637.362006873633</v>
      </c>
      <c r="C21" s="39">
        <v>329.16312838137492</v>
      </c>
      <c r="D21" s="39">
        <v>124.72104279379174</v>
      </c>
      <c r="E21" s="46">
        <v>453.88417117516667</v>
      </c>
    </row>
    <row r="22" spans="1:5" x14ac:dyDescent="0.25">
      <c r="A22" s="23">
        <v>19</v>
      </c>
      <c r="B22" s="39">
        <v>14318.927956701791</v>
      </c>
      <c r="C22" s="39">
        <v>318.43405017184159</v>
      </c>
      <c r="D22" s="39">
        <v>121.97801672394695</v>
      </c>
      <c r="E22" s="46">
        <v>440.41206689578854</v>
      </c>
    </row>
    <row r="23" spans="1:5" x14ac:dyDescent="0.25">
      <c r="A23" s="23">
        <v>20</v>
      </c>
      <c r="B23" s="39">
        <v>14010.954757784246</v>
      </c>
      <c r="C23" s="39">
        <v>307.97319891754523</v>
      </c>
      <c r="D23" s="39">
        <v>119.32439963918159</v>
      </c>
      <c r="E23" s="46">
        <v>427.29759855672683</v>
      </c>
    </row>
    <row r="24" spans="1:5" x14ac:dyDescent="0.25">
      <c r="A24" s="23">
        <v>21</v>
      </c>
      <c r="B24" s="39">
        <v>13713.180888839639</v>
      </c>
      <c r="C24" s="39">
        <v>297.77386894460687</v>
      </c>
      <c r="D24" s="39">
        <v>116.75795631486874</v>
      </c>
      <c r="E24" s="46">
        <v>414.53182525947562</v>
      </c>
    </row>
    <row r="25" spans="1:5" x14ac:dyDescent="0.25">
      <c r="A25" s="23">
        <v>22</v>
      </c>
      <c r="B25" s="39">
        <v>13425.351366618648</v>
      </c>
      <c r="C25" s="39">
        <v>287.82952222099084</v>
      </c>
      <c r="D25" s="39">
        <v>114.276507406997</v>
      </c>
      <c r="E25" s="46">
        <v>402.10602962798782</v>
      </c>
    </row>
    <row r="26" spans="1:5" x14ac:dyDescent="0.25">
      <c r="A26" s="23">
        <v>23</v>
      </c>
      <c r="B26" s="39">
        <v>13147.217582453182</v>
      </c>
      <c r="C26" s="39">
        <v>278.13378416546584</v>
      </c>
      <c r="D26" s="39">
        <v>111.87792805515541</v>
      </c>
      <c r="E26" s="46">
        <v>390.01171222062123</v>
      </c>
    </row>
    <row r="27" spans="1:5" x14ac:dyDescent="0.25">
      <c r="A27" s="23">
        <v>24</v>
      </c>
      <c r="B27" s="39">
        <v>12878.537142891853</v>
      </c>
      <c r="C27" s="39">
        <v>268.68043956132897</v>
      </c>
      <c r="D27" s="39">
        <v>109.5601465204432</v>
      </c>
      <c r="E27" s="46">
        <v>378.24058608177216</v>
      </c>
    </row>
    <row r="28" spans="1:5" x14ac:dyDescent="0.25">
      <c r="A28" s="23">
        <v>25</v>
      </c>
      <c r="B28" s="39">
        <v>12619.073714319557</v>
      </c>
      <c r="C28" s="39">
        <v>259.46342857229683</v>
      </c>
      <c r="D28" s="39">
        <v>107.32114285743212</v>
      </c>
      <c r="E28" s="46">
        <v>366.78457142972894</v>
      </c>
    </row>
    <row r="29" spans="1:5" x14ac:dyDescent="0.25">
      <c r="A29" s="23">
        <v>26</v>
      </c>
      <c r="B29" s="39">
        <v>12368.596871461568</v>
      </c>
      <c r="C29" s="39">
        <v>250.47684285798823</v>
      </c>
      <c r="D29" s="39">
        <v>105.15894761932964</v>
      </c>
      <c r="E29" s="46">
        <v>355.63579047731787</v>
      </c>
    </row>
    <row r="30" spans="1:5" x14ac:dyDescent="0.25">
      <c r="A30" s="23">
        <v>27</v>
      </c>
      <c r="B30" s="39">
        <v>12126.881949675029</v>
      </c>
      <c r="C30" s="39">
        <v>241.71492178653898</v>
      </c>
      <c r="D30" s="39">
        <v>103.07164059551307</v>
      </c>
      <c r="E30" s="46">
        <v>344.78656238205207</v>
      </c>
    </row>
    <row r="31" spans="1:5" x14ac:dyDescent="0.25">
      <c r="A31" s="23">
        <v>28</v>
      </c>
      <c r="B31" s="39">
        <v>11893.709900933154</v>
      </c>
      <c r="C31" s="39">
        <v>233.17204874187519</v>
      </c>
      <c r="D31" s="39">
        <v>101.05734958062526</v>
      </c>
      <c r="E31" s="46">
        <v>334.22939832250046</v>
      </c>
    </row>
    <row r="32" spans="1:5" x14ac:dyDescent="0.25">
      <c r="A32" s="23">
        <v>29</v>
      </c>
      <c r="B32" s="39">
        <v>11668.867153409825</v>
      </c>
      <c r="C32" s="39">
        <v>224.84274752332931</v>
      </c>
      <c r="D32" s="39">
        <v>99.114249174442946</v>
      </c>
      <c r="E32" s="46">
        <v>323.95699669777224</v>
      </c>
    </row>
    <row r="33" spans="1:5" x14ac:dyDescent="0.25">
      <c r="A33" s="23">
        <v>30</v>
      </c>
      <c r="B33" s="39">
        <v>11452.14547457458</v>
      </c>
      <c r="C33" s="39">
        <v>216.72167883524526</v>
      </c>
      <c r="D33" s="39">
        <v>97.240559611748552</v>
      </c>
      <c r="E33" s="46">
        <v>313.96223844699381</v>
      </c>
    </row>
    <row r="34" spans="1:5" x14ac:dyDescent="0.25">
      <c r="A34" s="23">
        <v>31</v>
      </c>
      <c r="B34" s="39">
        <v>11243.341837710215</v>
      </c>
      <c r="C34" s="39">
        <v>208.80363686436431</v>
      </c>
      <c r="D34" s="39">
        <v>95.434545621454831</v>
      </c>
      <c r="E34" s="46">
        <v>304.23818248581915</v>
      </c>
    </row>
    <row r="35" spans="1:5" x14ac:dyDescent="0.25">
      <c r="A35" s="23">
        <v>32</v>
      </c>
      <c r="B35" s="39">
        <v>11042.258291767459</v>
      </c>
      <c r="C35" s="39">
        <v>201.08354594275625</v>
      </c>
      <c r="D35" s="39">
        <v>93.694515314251802</v>
      </c>
      <c r="E35" s="46">
        <v>294.77806125700806</v>
      </c>
    </row>
    <row r="36" spans="1:5" x14ac:dyDescent="0.25">
      <c r="A36" s="23">
        <v>33</v>
      </c>
      <c r="B36" s="39">
        <v>10848.701834473273</v>
      </c>
      <c r="C36" s="39">
        <v>193.55645729418575</v>
      </c>
      <c r="D36" s="39">
        <v>92.018819098062167</v>
      </c>
      <c r="E36" s="46">
        <v>285.57527639224793</v>
      </c>
    </row>
    <row r="37" spans="1:5" x14ac:dyDescent="0.25">
      <c r="A37" s="23">
        <v>34</v>
      </c>
      <c r="B37" s="39">
        <v>10662.484288611442</v>
      </c>
      <c r="C37" s="39">
        <v>186.21754586183124</v>
      </c>
      <c r="D37" s="39">
        <v>90.405848620610627</v>
      </c>
      <c r="E37" s="46">
        <v>276.62339448244188</v>
      </c>
    </row>
    <row r="38" spans="1:5" x14ac:dyDescent="0.25">
      <c r="A38" s="23">
        <v>35</v>
      </c>
      <c r="B38" s="39">
        <v>10483.422181396156</v>
      </c>
      <c r="C38" s="39">
        <v>179.06210721528623</v>
      </c>
      <c r="D38" s="39">
        <v>88.854035738428692</v>
      </c>
      <c r="E38" s="46">
        <v>267.91614295371494</v>
      </c>
    </row>
    <row r="39" spans="1:5" x14ac:dyDescent="0.25">
      <c r="A39" s="23">
        <v>36</v>
      </c>
      <c r="B39" s="39">
        <v>10311.336626861252</v>
      </c>
      <c r="C39" s="39">
        <v>172.08555453490408</v>
      </c>
      <c r="D39" s="39">
        <v>87.36185151163464</v>
      </c>
      <c r="E39" s="46">
        <v>259.44740604653873</v>
      </c>
    </row>
    <row r="40" spans="1:5" x14ac:dyDescent="0.25">
      <c r="A40" s="23">
        <v>37</v>
      </c>
      <c r="B40" s="39">
        <v>10146.053211189721</v>
      </c>
      <c r="C40" s="39">
        <v>165.28341567153075</v>
      </c>
      <c r="D40" s="39">
        <v>85.927805223843777</v>
      </c>
      <c r="E40" s="46">
        <v>251.21122089537454</v>
      </c>
    </row>
    <row r="41" spans="1:5" x14ac:dyDescent="0.25">
      <c r="A41" s="23">
        <v>38</v>
      </c>
      <c r="B41" s="39">
        <v>9987.401880909978</v>
      </c>
      <c r="C41" s="39">
        <v>158.65133027974298</v>
      </c>
      <c r="D41" s="39">
        <v>84.550443426581012</v>
      </c>
      <c r="E41" s="46">
        <v>243.20177370632399</v>
      </c>
    </row>
    <row r="42" spans="1:5" x14ac:dyDescent="0.25">
      <c r="A42" s="23">
        <v>39</v>
      </c>
      <c r="B42" s="39">
        <v>9835.2168338872289</v>
      </c>
      <c r="C42" s="39">
        <v>152.18504702274913</v>
      </c>
      <c r="D42" s="39">
        <v>83.228349007583162</v>
      </c>
      <c r="E42" s="46">
        <v>235.41339603033231</v>
      </c>
    </row>
    <row r="43" spans="1:5" x14ac:dyDescent="0.25">
      <c r="A43" s="23">
        <v>40</v>
      </c>
      <c r="B43" s="39">
        <v>9689.3364130400478</v>
      </c>
      <c r="C43" s="39">
        <v>145.88042084718109</v>
      </c>
      <c r="D43" s="39">
        <v>81.960140282393581</v>
      </c>
      <c r="E43" s="46">
        <v>227.84056112957467</v>
      </c>
    </row>
    <row r="44" spans="1:5" x14ac:dyDescent="0.25">
      <c r="A44" s="23">
        <v>41</v>
      </c>
      <c r="B44" s="39">
        <v>9549.6030027140459</v>
      </c>
      <c r="C44" s="39">
        <v>139.73341032600183</v>
      </c>
      <c r="D44" s="39">
        <v>80.744470108667073</v>
      </c>
      <c r="E44" s="46">
        <v>220.47788043466892</v>
      </c>
    </row>
    <row r="45" spans="1:5" x14ac:dyDescent="0.25">
      <c r="A45" s="23">
        <v>42</v>
      </c>
      <c r="B45" s="39">
        <v>9415.8629276461943</v>
      </c>
      <c r="C45" s="39">
        <v>133.74007506785165</v>
      </c>
      <c r="D45" s="39">
        <v>79.58002502261705</v>
      </c>
      <c r="E45" s="46">
        <v>213.32010009046871</v>
      </c>
    </row>
    <row r="46" spans="1:5" x14ac:dyDescent="0.25">
      <c r="A46" s="23">
        <v>43</v>
      </c>
      <c r="B46" s="39">
        <v>9287.9663544550385</v>
      </c>
      <c r="C46" s="39">
        <v>127.89657319115577</v>
      </c>
      <c r="D46" s="39">
        <v>78.465524397051624</v>
      </c>
      <c r="E46" s="46">
        <v>206.3620975882074</v>
      </c>
    </row>
    <row r="47" spans="1:5" x14ac:dyDescent="0.25">
      <c r="A47" s="23">
        <v>44</v>
      </c>
      <c r="B47" s="39">
        <v>9165.7671955936621</v>
      </c>
      <c r="C47" s="39">
        <v>122.19915886137642</v>
      </c>
      <c r="D47" s="39">
        <v>77.399719620458654</v>
      </c>
      <c r="E47" s="46">
        <v>199.59887848183507</v>
      </c>
    </row>
    <row r="48" spans="1:5" x14ac:dyDescent="0.25">
      <c r="A48" s="23">
        <v>45</v>
      </c>
      <c r="B48" s="39">
        <v>9049.1230157038208</v>
      </c>
      <c r="C48" s="39">
        <v>116.64417988984133</v>
      </c>
      <c r="D48" s="39">
        <v>76.381393296613851</v>
      </c>
      <c r="E48" s="46">
        <v>193.02557318645518</v>
      </c>
    </row>
    <row r="49" spans="1:5" x14ac:dyDescent="0.25">
      <c r="A49" s="23">
        <v>46</v>
      </c>
      <c r="B49" s="39">
        <v>8937.8949403112256</v>
      </c>
      <c r="C49" s="39">
        <v>111.2280753925952</v>
      </c>
      <c r="D49" s="39">
        <v>75.409358464198519</v>
      </c>
      <c r="E49" s="46">
        <v>186.63743385679373</v>
      </c>
    </row>
    <row r="50" spans="1:5" x14ac:dyDescent="0.25">
      <c r="A50" s="23">
        <v>47</v>
      </c>
      <c r="B50" s="39">
        <v>8831.9475668034447</v>
      </c>
      <c r="C50" s="39">
        <v>105.94737350778087</v>
      </c>
      <c r="D50" s="39">
        <v>74.48245783592688</v>
      </c>
      <c r="E50" s="46">
        <v>180.42983134370775</v>
      </c>
    </row>
    <row r="51" spans="1:5" x14ac:dyDescent="0.25">
      <c r="A51" s="23">
        <v>48</v>
      </c>
      <c r="B51" s="39">
        <v>8731.148877633359</v>
      </c>
      <c r="C51" s="39">
        <v>100.79868917008571</v>
      </c>
      <c r="D51" s="39">
        <v>73.599563056695374</v>
      </c>
      <c r="E51" s="46">
        <v>174.3982522267811</v>
      </c>
    </row>
    <row r="52" spans="1:5" x14ac:dyDescent="0.25">
      <c r="A52" s="23">
        <v>49</v>
      </c>
      <c r="B52" s="39">
        <v>8635.3701556925243</v>
      </c>
      <c r="C52" s="39">
        <v>95.778721940834657</v>
      </c>
      <c r="D52" s="39">
        <v>72.759573980277992</v>
      </c>
      <c r="E52" s="46">
        <v>168.53829592111265</v>
      </c>
    </row>
    <row r="53" spans="1:5" x14ac:dyDescent="0.25">
      <c r="A53" s="23">
        <v>50</v>
      </c>
      <c r="B53" s="39">
        <v>8544.4859018002116</v>
      </c>
      <c r="C53" s="39">
        <v>90.884253892312699</v>
      </c>
      <c r="D53" s="39">
        <v>71.961417964104371</v>
      </c>
      <c r="E53" s="46">
        <v>162.84567185641708</v>
      </c>
    </row>
    <row r="54" spans="1:5" x14ac:dyDescent="0.25">
      <c r="A54" s="23">
        <v>51</v>
      </c>
      <c r="B54" s="39">
        <v>8458.3737542552062</v>
      </c>
      <c r="C54" s="39">
        <v>86.112147545005428</v>
      </c>
      <c r="D54" s="39">
        <v>71.204049181668438</v>
      </c>
      <c r="E54" s="46">
        <v>157.31619672667387</v>
      </c>
    </row>
    <row r="55" spans="1:5" x14ac:dyDescent="0.25">
      <c r="A55" s="23">
        <v>52</v>
      </c>
      <c r="B55" s="39">
        <v>8376.9144103988256</v>
      </c>
      <c r="C55" s="39">
        <v>81.459343856380656</v>
      </c>
      <c r="D55" s="39">
        <v>70.486447952126724</v>
      </c>
      <c r="E55" s="46">
        <v>151.94579180850738</v>
      </c>
    </row>
    <row r="56" spans="1:5" x14ac:dyDescent="0.25">
      <c r="A56" s="23">
        <v>53</v>
      </c>
      <c r="B56" s="39">
        <v>8299.991550138855</v>
      </c>
      <c r="C56" s="39">
        <v>76.922860259970548</v>
      </c>
      <c r="D56" s="39">
        <v>69.807620086656883</v>
      </c>
      <c r="E56" s="46">
        <v>146.73048034662742</v>
      </c>
    </row>
    <row r="57" spans="1:5" x14ac:dyDescent="0.25">
      <c r="A57" s="23">
        <v>54</v>
      </c>
      <c r="B57" s="39">
        <v>8227.4917613853831</v>
      </c>
      <c r="C57" s="39">
        <v>72.499788753471876</v>
      </c>
      <c r="D57" s="39">
        <v>69.166596251157131</v>
      </c>
      <c r="E57" s="46">
        <v>141.66638500462901</v>
      </c>
    </row>
    <row r="58" spans="1:5" x14ac:dyDescent="0.25">
      <c r="A58" s="23">
        <v>55</v>
      </c>
      <c r="B58" s="39">
        <v>8159.3044673507484</v>
      </c>
      <c r="C58" s="39">
        <v>68.18729403463476</v>
      </c>
      <c r="D58" s="39">
        <v>68.562431344878192</v>
      </c>
      <c r="E58" s="46">
        <v>136.74972537951294</v>
      </c>
    </row>
    <row r="59" spans="1:5" x14ac:dyDescent="0.25">
      <c r="A59" s="23">
        <v>56</v>
      </c>
      <c r="B59" s="39">
        <v>8095.3218556669799</v>
      </c>
      <c r="C59" s="39">
        <v>63.982611683768482</v>
      </c>
      <c r="D59" s="39">
        <v>67.994203894589575</v>
      </c>
      <c r="E59" s="46">
        <v>131.97681557835807</v>
      </c>
    </row>
    <row r="60" spans="1:5" x14ac:dyDescent="0.25">
      <c r="A60" s="23">
        <v>57</v>
      </c>
      <c r="B60" s="39">
        <v>8035.4388092753052</v>
      </c>
      <c r="C60" s="39">
        <v>59.883046391674725</v>
      </c>
      <c r="D60" s="39">
        <v>67.461015463891499</v>
      </c>
      <c r="E60" s="46">
        <v>127.34406185556622</v>
      </c>
    </row>
    <row r="61" spans="1:5" x14ac:dyDescent="0.25">
      <c r="A61" s="23">
        <v>58</v>
      </c>
      <c r="B61" s="39">
        <v>7979.5528390434229</v>
      </c>
      <c r="C61" s="39">
        <v>55.885970231882311</v>
      </c>
      <c r="D61" s="39">
        <v>66.961990077294217</v>
      </c>
      <c r="E61" s="46">
        <v>122.84796030917653</v>
      </c>
    </row>
    <row r="62" spans="1:5" x14ac:dyDescent="0.25">
      <c r="A62" s="23">
        <v>59</v>
      </c>
      <c r="B62" s="39">
        <v>7927.5640180673372</v>
      </c>
      <c r="C62" s="39">
        <v>51.988820976085663</v>
      </c>
      <c r="D62" s="39">
        <v>66.496273658695188</v>
      </c>
      <c r="E62" s="46">
        <v>118.48509463478085</v>
      </c>
    </row>
    <row r="63" spans="1:5" x14ac:dyDescent="0.25">
      <c r="A63" s="23">
        <v>60</v>
      </c>
      <c r="B63" s="39">
        <v>7879.3749176156534</v>
      </c>
      <c r="C63" s="39">
        <v>48.189100451683771</v>
      </c>
      <c r="D63" s="39">
        <v>66.063033483894472</v>
      </c>
      <c r="E63" s="46">
        <v>114.25213393557824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9574-8503-448E-9C5C-4CD2D33695D9}">
  <dimension ref="A1:H63"/>
  <sheetViews>
    <sheetView workbookViewId="0">
      <selection activeCell="H15" sqref="H15"/>
    </sheetView>
  </sheetViews>
  <sheetFormatPr defaultRowHeight="15" x14ac:dyDescent="0.25"/>
  <cols>
    <col min="1" max="1" width="10" style="25" customWidth="1"/>
    <col min="2" max="4" width="14.42578125" customWidth="1"/>
    <col min="5" max="5" width="16.140625" style="35" customWidth="1"/>
    <col min="6" max="6" width="10.5703125" bestFit="1" customWidth="1"/>
    <col min="7" max="8" width="9.28515625" bestFit="1" customWidth="1"/>
  </cols>
  <sheetData>
    <row r="1" spans="1:8" x14ac:dyDescent="0.25">
      <c r="A1" s="74" t="s">
        <v>138</v>
      </c>
      <c r="B1" s="74"/>
      <c r="C1" s="74"/>
      <c r="D1" s="74"/>
      <c r="E1" s="74"/>
    </row>
    <row r="2" spans="1:8" x14ac:dyDescent="0.25">
      <c r="A2" s="25" t="s">
        <v>93</v>
      </c>
      <c r="B2" s="26">
        <v>25000</v>
      </c>
      <c r="C2" s="22"/>
      <c r="D2" s="22"/>
      <c r="E2" s="44"/>
      <c r="F2" s="22"/>
      <c r="G2" s="22"/>
      <c r="H2" s="22"/>
    </row>
    <row r="3" spans="1:8" s="32" customFormat="1" ht="30" x14ac:dyDescent="0.25">
      <c r="A3" s="37" t="s">
        <v>59</v>
      </c>
      <c r="B3" s="27" t="s">
        <v>89</v>
      </c>
      <c r="C3" s="13" t="s">
        <v>91</v>
      </c>
      <c r="D3" s="13" t="s">
        <v>19</v>
      </c>
      <c r="E3" s="45" t="s">
        <v>20</v>
      </c>
      <c r="F3" s="31"/>
      <c r="G3" s="31"/>
      <c r="H3" s="31"/>
    </row>
    <row r="4" spans="1:8" x14ac:dyDescent="0.25">
      <c r="A4" s="23">
        <v>1</v>
      </c>
      <c r="B4" s="39">
        <v>24377.5</v>
      </c>
      <c r="C4" s="39">
        <v>622.5</v>
      </c>
      <c r="D4" s="39">
        <v>208.33333333333334</v>
      </c>
      <c r="E4" s="46">
        <v>830.83333333333337</v>
      </c>
      <c r="F4" s="25"/>
      <c r="G4" s="22"/>
      <c r="H4" s="22"/>
    </row>
    <row r="5" spans="1:8" x14ac:dyDescent="0.25">
      <c r="A5" s="23">
        <v>2</v>
      </c>
      <c r="B5" s="39">
        <v>23773.0625</v>
      </c>
      <c r="C5" s="39">
        <v>604.4375</v>
      </c>
      <c r="D5" s="39">
        <v>203.14583333333334</v>
      </c>
      <c r="E5" s="46">
        <v>807.58333333333337</v>
      </c>
      <c r="F5" s="25"/>
      <c r="G5" s="22"/>
      <c r="H5" s="22"/>
    </row>
    <row r="6" spans="1:8" x14ac:dyDescent="0.25">
      <c r="A6" s="23">
        <v>3</v>
      </c>
      <c r="B6" s="39">
        <v>23186.235937500001</v>
      </c>
      <c r="C6" s="39">
        <v>586.82656249999854</v>
      </c>
      <c r="D6" s="39">
        <v>198.10885416666667</v>
      </c>
      <c r="E6" s="46">
        <v>784.93541666666522</v>
      </c>
      <c r="F6" s="25"/>
      <c r="G6" s="22"/>
      <c r="H6" s="22"/>
    </row>
    <row r="7" spans="1:8" x14ac:dyDescent="0.25">
      <c r="A7" s="23">
        <v>4</v>
      </c>
      <c r="B7" s="39">
        <v>22616.580039062501</v>
      </c>
      <c r="C7" s="39">
        <v>569.65589843750058</v>
      </c>
      <c r="D7" s="39">
        <v>193.2186328125</v>
      </c>
      <c r="E7" s="46">
        <v>762.87453125000059</v>
      </c>
      <c r="F7" s="25"/>
      <c r="G7" s="22"/>
      <c r="H7" s="22"/>
    </row>
    <row r="8" spans="1:8" x14ac:dyDescent="0.25">
      <c r="A8" s="23">
        <v>5</v>
      </c>
      <c r="B8" s="39">
        <v>22063.665538085937</v>
      </c>
      <c r="C8" s="39">
        <v>552.91450097656343</v>
      </c>
      <c r="D8" s="39">
        <v>188.47150032552085</v>
      </c>
      <c r="E8" s="46">
        <v>741.38600130208431</v>
      </c>
      <c r="F8" s="25"/>
      <c r="G8" s="22"/>
      <c r="H8" s="22"/>
    </row>
    <row r="9" spans="1:8" x14ac:dyDescent="0.25">
      <c r="A9" s="23">
        <v>6</v>
      </c>
      <c r="B9" s="39">
        <v>21527.07389963379</v>
      </c>
      <c r="C9" s="39">
        <v>536.59163845214789</v>
      </c>
      <c r="D9" s="39">
        <v>183.86387948404948</v>
      </c>
      <c r="E9" s="46">
        <v>720.45551793619734</v>
      </c>
      <c r="F9" s="25"/>
      <c r="G9" s="22"/>
      <c r="H9" s="22"/>
    </row>
    <row r="10" spans="1:8" x14ac:dyDescent="0.25">
      <c r="A10" s="23">
        <v>7</v>
      </c>
      <c r="B10" s="39">
        <v>21006.397052142944</v>
      </c>
      <c r="C10" s="39">
        <v>520.67684749084583</v>
      </c>
      <c r="D10" s="39">
        <v>179.39228249694827</v>
      </c>
      <c r="E10" s="46">
        <v>700.0691299877941</v>
      </c>
      <c r="F10" s="25"/>
      <c r="G10" s="22"/>
      <c r="H10" s="22"/>
    </row>
    <row r="11" spans="1:8" x14ac:dyDescent="0.25">
      <c r="A11" s="23">
        <v>8</v>
      </c>
      <c r="B11" s="39">
        <v>20501.237125839369</v>
      </c>
      <c r="C11" s="39">
        <v>505.15992630357505</v>
      </c>
      <c r="D11" s="39">
        <v>175.05330876785786</v>
      </c>
      <c r="E11" s="46">
        <v>680.2132350714329</v>
      </c>
      <c r="F11" s="25"/>
      <c r="G11" s="22"/>
      <c r="H11" s="22"/>
    </row>
    <row r="12" spans="1:8" x14ac:dyDescent="0.25">
      <c r="A12" s="23">
        <v>9</v>
      </c>
      <c r="B12" s="39">
        <v>20011.206197693384</v>
      </c>
      <c r="C12" s="39">
        <v>490.03092814598494</v>
      </c>
      <c r="D12" s="39">
        <v>170.84364271532809</v>
      </c>
      <c r="E12" s="46">
        <v>660.87457086131303</v>
      </c>
      <c r="F12" s="25"/>
      <c r="G12" s="22"/>
      <c r="H12" s="22"/>
    </row>
    <row r="13" spans="1:8" x14ac:dyDescent="0.25">
      <c r="A13" s="23">
        <v>10</v>
      </c>
      <c r="B13" s="39">
        <v>19535.926042751049</v>
      </c>
      <c r="C13" s="39">
        <v>475.28015494233478</v>
      </c>
      <c r="D13" s="39">
        <v>166.76005164744487</v>
      </c>
      <c r="E13" s="46">
        <v>642.0402065897797</v>
      </c>
      <c r="F13" s="25"/>
      <c r="G13" s="22"/>
      <c r="H13" s="22"/>
    </row>
    <row r="14" spans="1:8" x14ac:dyDescent="0.25">
      <c r="A14" s="23">
        <v>11</v>
      </c>
      <c r="B14" s="39">
        <v>19075.027891682272</v>
      </c>
      <c r="C14" s="39">
        <v>460.89815106877722</v>
      </c>
      <c r="D14" s="39">
        <v>162.79938368959208</v>
      </c>
      <c r="E14" s="46">
        <v>623.69753475836933</v>
      </c>
      <c r="F14" s="25"/>
      <c r="G14" s="22"/>
      <c r="H14" s="22"/>
    </row>
    <row r="15" spans="1:8" x14ac:dyDescent="0.25">
      <c r="A15" s="23">
        <v>12</v>
      </c>
      <c r="B15" s="39">
        <v>18628.152194390215</v>
      </c>
      <c r="C15" s="39">
        <v>446.87569729205643</v>
      </c>
      <c r="D15" s="39">
        <v>158.95856576401894</v>
      </c>
      <c r="E15" s="46">
        <v>605.83426305607532</v>
      </c>
      <c r="F15" s="25"/>
      <c r="G15" s="22"/>
      <c r="H15" s="22"/>
    </row>
    <row r="16" spans="1:8" x14ac:dyDescent="0.25">
      <c r="A16" s="23">
        <v>13</v>
      </c>
      <c r="B16" s="39">
        <v>18194.948389530458</v>
      </c>
      <c r="C16" s="39">
        <v>433.20380485975693</v>
      </c>
      <c r="D16" s="39">
        <v>155.23460161991846</v>
      </c>
      <c r="E16" s="46">
        <v>588.43840647967545</v>
      </c>
      <c r="F16" s="25"/>
      <c r="G16" s="22"/>
      <c r="H16" s="22"/>
    </row>
    <row r="17" spans="1:8" x14ac:dyDescent="0.25">
      <c r="A17" s="23">
        <v>14</v>
      </c>
      <c r="B17" s="39">
        <v>17775.074679792197</v>
      </c>
      <c r="C17" s="39">
        <v>419.87370973826182</v>
      </c>
      <c r="D17" s="39">
        <v>151.62456991275383</v>
      </c>
      <c r="E17" s="46">
        <v>571.49827965101565</v>
      </c>
      <c r="F17" s="25"/>
      <c r="G17" s="22"/>
      <c r="H17" s="22"/>
    </row>
    <row r="18" spans="1:8" x14ac:dyDescent="0.25">
      <c r="A18" s="23">
        <v>15</v>
      </c>
      <c r="B18" s="39">
        <v>17368.197812797393</v>
      </c>
      <c r="C18" s="39">
        <v>406.876866994804</v>
      </c>
      <c r="D18" s="39">
        <v>148.12562233160165</v>
      </c>
      <c r="E18" s="46">
        <v>555.00248932640568</v>
      </c>
      <c r="F18" s="25"/>
      <c r="G18" s="22"/>
      <c r="H18" s="22"/>
    </row>
    <row r="19" spans="1:8" x14ac:dyDescent="0.25">
      <c r="A19" s="23">
        <v>16</v>
      </c>
      <c r="B19" s="39">
        <v>16973.992867477456</v>
      </c>
      <c r="C19" s="39">
        <v>394.20494531993609</v>
      </c>
      <c r="D19" s="39">
        <v>144.7349817733116</v>
      </c>
      <c r="E19" s="46">
        <v>538.93992709324766</v>
      </c>
      <c r="F19" s="25"/>
      <c r="G19" s="22"/>
      <c r="H19" s="22"/>
    </row>
    <row r="20" spans="1:8" x14ac:dyDescent="0.25">
      <c r="A20" s="23">
        <v>17</v>
      </c>
      <c r="B20" s="39">
        <v>16592.143045790519</v>
      </c>
      <c r="C20" s="39">
        <v>381.8498216869375</v>
      </c>
      <c r="D20" s="39">
        <v>141.44994056231215</v>
      </c>
      <c r="E20" s="46">
        <v>523.29976224924962</v>
      </c>
      <c r="F20" s="25"/>
      <c r="G20" s="22"/>
      <c r="H20" s="22"/>
    </row>
    <row r="21" spans="1:8" x14ac:dyDescent="0.25">
      <c r="A21" s="23">
        <v>18</v>
      </c>
      <c r="B21" s="39">
        <v>16222.339469645756</v>
      </c>
      <c r="C21" s="39">
        <v>369.8035761447627</v>
      </c>
      <c r="D21" s="39">
        <v>138.267858714921</v>
      </c>
      <c r="E21" s="46">
        <v>508.07143485968368</v>
      </c>
      <c r="F21" s="25"/>
      <c r="G21" s="22"/>
      <c r="H21" s="22"/>
    </row>
    <row r="22" spans="1:8" x14ac:dyDescent="0.25">
      <c r="A22" s="23">
        <v>19</v>
      </c>
      <c r="B22" s="39">
        <v>15864.280982904613</v>
      </c>
      <c r="C22" s="39">
        <v>358.0584867411435</v>
      </c>
      <c r="D22" s="39">
        <v>135.18616224704797</v>
      </c>
      <c r="E22" s="46">
        <v>493.24464898819144</v>
      </c>
      <c r="F22" s="25"/>
      <c r="G22" s="22"/>
      <c r="H22" s="22"/>
    </row>
    <row r="23" spans="1:8" x14ac:dyDescent="0.25">
      <c r="A23" s="23">
        <v>20</v>
      </c>
      <c r="B23" s="39">
        <v>15517.673958331998</v>
      </c>
      <c r="C23" s="39">
        <v>346.60702457261505</v>
      </c>
      <c r="D23" s="39">
        <v>132.20234152420511</v>
      </c>
      <c r="E23" s="46">
        <v>478.80936609682016</v>
      </c>
      <c r="F23" s="25"/>
      <c r="G23" s="22"/>
      <c r="H23" s="22"/>
    </row>
    <row r="24" spans="1:8" x14ac:dyDescent="0.25">
      <c r="A24" s="23">
        <v>21</v>
      </c>
      <c r="B24" s="39">
        <v>15182.232109373697</v>
      </c>
      <c r="C24" s="39">
        <v>335.4418489583004</v>
      </c>
      <c r="D24" s="39">
        <v>129.31394965276664</v>
      </c>
      <c r="E24" s="46">
        <v>464.75579861106701</v>
      </c>
      <c r="F24" s="25"/>
      <c r="G24" s="22"/>
      <c r="H24" s="22"/>
    </row>
    <row r="25" spans="1:8" x14ac:dyDescent="0.25">
      <c r="A25" s="23">
        <v>22</v>
      </c>
      <c r="B25" s="39">
        <v>14857.676306639354</v>
      </c>
      <c r="C25" s="39">
        <v>324.55580273434316</v>
      </c>
      <c r="D25" s="39">
        <v>126.51860091144749</v>
      </c>
      <c r="E25" s="46">
        <v>451.07440364579065</v>
      </c>
      <c r="F25" s="25"/>
      <c r="G25" s="22"/>
      <c r="H25" s="22"/>
    </row>
    <row r="26" spans="1:8" x14ac:dyDescent="0.25">
      <c r="A26" s="23">
        <v>23</v>
      </c>
      <c r="B26" s="39">
        <v>14543.734398973371</v>
      </c>
      <c r="C26" s="39">
        <v>313.94190766598331</v>
      </c>
      <c r="D26" s="39">
        <v>123.81396922199463</v>
      </c>
      <c r="E26" s="46">
        <v>437.75587688797793</v>
      </c>
      <c r="F26" s="25"/>
      <c r="G26" s="22"/>
      <c r="H26" s="22"/>
    </row>
    <row r="27" spans="1:8" x14ac:dyDescent="0.25">
      <c r="A27" s="23">
        <v>24</v>
      </c>
      <c r="B27" s="39">
        <v>14240.141038999036</v>
      </c>
      <c r="C27" s="39">
        <v>303.59335997433482</v>
      </c>
      <c r="D27" s="39">
        <v>121.19778665811144</v>
      </c>
      <c r="E27" s="46">
        <v>424.79114663244627</v>
      </c>
      <c r="F27" s="25"/>
      <c r="G27" s="22"/>
      <c r="H27" s="22"/>
    </row>
    <row r="28" spans="1:8" x14ac:dyDescent="0.25">
      <c r="A28" s="23">
        <v>25</v>
      </c>
      <c r="B28" s="39">
        <v>13946.637513024059</v>
      </c>
      <c r="C28" s="39">
        <v>293.50352597497658</v>
      </c>
      <c r="D28" s="39">
        <v>118.66784199165863</v>
      </c>
      <c r="E28" s="46">
        <v>412.17136796663522</v>
      </c>
      <c r="F28" s="25"/>
      <c r="G28" s="22"/>
      <c r="H28" s="22"/>
    </row>
    <row r="29" spans="1:8" x14ac:dyDescent="0.25">
      <c r="A29" s="23">
        <v>26</v>
      </c>
      <c r="B29" s="39">
        <v>13662.971575198459</v>
      </c>
      <c r="C29" s="39">
        <v>283.66593782560085</v>
      </c>
      <c r="D29" s="39">
        <v>116.22197927520051</v>
      </c>
      <c r="E29" s="46">
        <v>399.88791710080136</v>
      </c>
      <c r="F29" s="25"/>
      <c r="G29" s="22"/>
      <c r="H29" s="22"/>
    </row>
    <row r="30" spans="1:8" x14ac:dyDescent="0.25">
      <c r="A30" s="23">
        <v>27</v>
      </c>
      <c r="B30" s="39">
        <v>13388.897285818497</v>
      </c>
      <c r="C30" s="39">
        <v>274.07428937996156</v>
      </c>
      <c r="D30" s="39">
        <v>113.85809645998717</v>
      </c>
      <c r="E30" s="46">
        <v>387.93238583994872</v>
      </c>
      <c r="F30" s="25"/>
      <c r="G30" s="22"/>
      <c r="H30" s="22"/>
    </row>
    <row r="31" spans="1:8" x14ac:dyDescent="0.25">
      <c r="A31" s="23">
        <v>28</v>
      </c>
      <c r="B31" s="39">
        <v>13124.174853673034</v>
      </c>
      <c r="C31" s="39">
        <v>264.72243214546324</v>
      </c>
      <c r="D31" s="39">
        <v>111.57414404848748</v>
      </c>
      <c r="E31" s="46">
        <v>376.29657619395073</v>
      </c>
      <c r="F31" s="25"/>
      <c r="G31" s="22"/>
      <c r="H31" s="22"/>
    </row>
    <row r="32" spans="1:8" x14ac:dyDescent="0.25">
      <c r="A32" s="23">
        <v>29</v>
      </c>
      <c r="B32" s="39">
        <v>12868.570482331208</v>
      </c>
      <c r="C32" s="39">
        <v>255.60437134182575</v>
      </c>
      <c r="D32" s="39">
        <v>109.36812378060863</v>
      </c>
      <c r="E32" s="46">
        <v>364.9724951224344</v>
      </c>
      <c r="F32" s="25"/>
      <c r="G32" s="22"/>
      <c r="H32" s="22"/>
    </row>
    <row r="33" spans="1:8" x14ac:dyDescent="0.25">
      <c r="A33" s="23">
        <v>30</v>
      </c>
      <c r="B33" s="39">
        <v>12621.856220272928</v>
      </c>
      <c r="C33" s="39">
        <v>246.71426205827993</v>
      </c>
      <c r="D33" s="39">
        <v>107.23808735276008</v>
      </c>
      <c r="E33" s="46">
        <v>353.95234941104002</v>
      </c>
      <c r="F33" s="25"/>
      <c r="G33" s="22"/>
      <c r="H33" s="22"/>
    </row>
    <row r="34" spans="1:8" x14ac:dyDescent="0.25">
      <c r="A34" s="23">
        <v>31</v>
      </c>
      <c r="B34" s="39">
        <v>12383.809814766104</v>
      </c>
      <c r="C34" s="39">
        <v>238.04640550682416</v>
      </c>
      <c r="D34" s="39">
        <v>105.18213516894109</v>
      </c>
      <c r="E34" s="46">
        <v>343.22854067576526</v>
      </c>
      <c r="F34" s="25"/>
      <c r="G34" s="22"/>
      <c r="H34" s="22"/>
    </row>
    <row r="35" spans="1:8" x14ac:dyDescent="0.25">
      <c r="A35" s="23">
        <v>32</v>
      </c>
      <c r="B35" s="39">
        <v>12154.214569396951</v>
      </c>
      <c r="C35" s="39">
        <v>229.59524536915342</v>
      </c>
      <c r="D35" s="39">
        <v>103.19841512305088</v>
      </c>
      <c r="E35" s="46">
        <v>332.79366049220431</v>
      </c>
      <c r="F35" s="25"/>
      <c r="G35" s="22"/>
      <c r="H35" s="22"/>
    </row>
    <row r="36" spans="1:8" x14ac:dyDescent="0.25">
      <c r="A36" s="23">
        <v>33</v>
      </c>
      <c r="B36" s="39">
        <v>11932.859205162027</v>
      </c>
      <c r="C36" s="39">
        <v>221.3553642349234</v>
      </c>
      <c r="D36" s="39">
        <v>101.28512141164127</v>
      </c>
      <c r="E36" s="46">
        <v>322.64048564656468</v>
      </c>
      <c r="F36" s="25"/>
      <c r="G36" s="22"/>
      <c r="H36" s="22"/>
    </row>
    <row r="37" spans="1:8" x14ac:dyDescent="0.25">
      <c r="A37" s="23">
        <v>34</v>
      </c>
      <c r="B37" s="39">
        <v>11719.537725032977</v>
      </c>
      <c r="C37" s="39">
        <v>213.32148012905054</v>
      </c>
      <c r="D37" s="39">
        <v>99.440493376350233</v>
      </c>
      <c r="E37" s="46">
        <v>312.76197350540076</v>
      </c>
      <c r="F37" s="25"/>
      <c r="G37" s="22"/>
      <c r="H37" s="22"/>
    </row>
    <row r="38" spans="1:8" x14ac:dyDescent="0.25">
      <c r="A38" s="23">
        <v>35</v>
      </c>
      <c r="B38" s="39">
        <v>11514.049281907151</v>
      </c>
      <c r="C38" s="39">
        <v>205.48844312582514</v>
      </c>
      <c r="D38" s="39">
        <v>97.662814375274806</v>
      </c>
      <c r="E38" s="46">
        <v>303.15125750109996</v>
      </c>
      <c r="F38" s="25"/>
      <c r="G38" s="22"/>
      <c r="H38" s="22"/>
    </row>
    <row r="39" spans="1:8" x14ac:dyDescent="0.25">
      <c r="A39" s="23">
        <v>36</v>
      </c>
      <c r="B39" s="39">
        <v>11316.198049859473</v>
      </c>
      <c r="C39" s="39">
        <v>197.85123204767842</v>
      </c>
      <c r="D39" s="39">
        <v>95.950410682559607</v>
      </c>
      <c r="E39" s="46">
        <v>293.80164273023803</v>
      </c>
      <c r="F39" s="25"/>
      <c r="G39" s="22"/>
      <c r="H39" s="22"/>
    </row>
    <row r="40" spans="1:8" x14ac:dyDescent="0.25">
      <c r="A40" s="23">
        <v>37</v>
      </c>
      <c r="B40" s="39">
        <v>11125.793098612987</v>
      </c>
      <c r="C40" s="39">
        <v>190.40495124648623</v>
      </c>
      <c r="D40" s="39">
        <v>94.301650415495615</v>
      </c>
      <c r="E40" s="46">
        <v>284.70660166198184</v>
      </c>
      <c r="F40" s="25"/>
      <c r="G40" s="22"/>
      <c r="H40" s="22"/>
    </row>
    <row r="41" spans="1:8" x14ac:dyDescent="0.25">
      <c r="A41" s="23">
        <v>38</v>
      </c>
      <c r="B41" s="39">
        <v>10942.648271147662</v>
      </c>
      <c r="C41" s="39">
        <v>183.14482746532485</v>
      </c>
      <c r="D41" s="39">
        <v>92.714942488441565</v>
      </c>
      <c r="E41" s="46">
        <v>275.85976995376643</v>
      </c>
      <c r="F41" s="25"/>
      <c r="G41" s="22"/>
      <c r="H41" s="22"/>
    </row>
    <row r="42" spans="1:8" x14ac:dyDescent="0.25">
      <c r="A42" s="23">
        <v>39</v>
      </c>
      <c r="B42" s="39">
        <v>10766.582064368971</v>
      </c>
      <c r="C42" s="39">
        <v>176.06620677869068</v>
      </c>
      <c r="D42" s="39">
        <v>91.188735592897174</v>
      </c>
      <c r="E42" s="46">
        <v>267.25494237158784</v>
      </c>
      <c r="F42" s="25"/>
      <c r="G42" s="22"/>
      <c r="H42" s="22"/>
    </row>
    <row r="43" spans="1:8" x14ac:dyDescent="0.25">
      <c r="A43" s="23">
        <v>40</v>
      </c>
      <c r="B43" s="39">
        <v>10597.417512759746</v>
      </c>
      <c r="C43" s="39">
        <v>169.16455160922487</v>
      </c>
      <c r="D43" s="39">
        <v>89.721517203074768</v>
      </c>
      <c r="E43" s="46">
        <v>258.88606881229964</v>
      </c>
      <c r="F43" s="25"/>
      <c r="G43" s="22"/>
      <c r="H43" s="22"/>
    </row>
    <row r="44" spans="1:8" x14ac:dyDescent="0.25">
      <c r="A44" s="23">
        <v>41</v>
      </c>
      <c r="B44" s="39">
        <v>10434.982074940754</v>
      </c>
      <c r="C44" s="39">
        <v>162.4354378189928</v>
      </c>
      <c r="D44" s="39">
        <v>88.311812606331216</v>
      </c>
      <c r="E44" s="46">
        <v>250.74725042532401</v>
      </c>
      <c r="F44" s="25"/>
      <c r="G44" s="22"/>
      <c r="H44" s="22"/>
    </row>
    <row r="45" spans="1:8" x14ac:dyDescent="0.25">
      <c r="A45" s="23">
        <v>42</v>
      </c>
      <c r="B45" s="39">
        <v>10279.107523067234</v>
      </c>
      <c r="C45" s="39">
        <v>155.87455187351952</v>
      </c>
      <c r="D45" s="39">
        <v>86.958183957839609</v>
      </c>
      <c r="E45" s="46">
        <v>242.83273583135912</v>
      </c>
      <c r="F45" s="25"/>
      <c r="G45" s="22"/>
      <c r="H45" s="22"/>
    </row>
    <row r="46" spans="1:8" x14ac:dyDescent="0.25">
      <c r="A46" s="23">
        <v>43</v>
      </c>
      <c r="B46" s="39">
        <v>10129.629834990554</v>
      </c>
      <c r="C46" s="39">
        <v>149.47768807668035</v>
      </c>
      <c r="D46" s="39">
        <v>85.659229358893626</v>
      </c>
      <c r="E46" s="46">
        <v>235.13691743557399</v>
      </c>
      <c r="F46" s="25"/>
      <c r="G46" s="22"/>
      <c r="H46" s="22"/>
    </row>
    <row r="47" spans="1:8" x14ac:dyDescent="0.25">
      <c r="A47" s="23">
        <v>44</v>
      </c>
      <c r="B47" s="39">
        <v>9986.3890891157898</v>
      </c>
      <c r="C47" s="39">
        <v>143.24074587476389</v>
      </c>
      <c r="D47" s="39">
        <v>84.413581958254625</v>
      </c>
      <c r="E47" s="46">
        <v>227.6543278330185</v>
      </c>
      <c r="F47" s="25"/>
      <c r="G47" s="22"/>
      <c r="H47" s="22"/>
    </row>
    <row r="48" spans="1:8" x14ac:dyDescent="0.25">
      <c r="A48" s="23">
        <v>45</v>
      </c>
      <c r="B48" s="39">
        <v>9849.2293618878957</v>
      </c>
      <c r="C48" s="39">
        <v>137.15972722789411</v>
      </c>
      <c r="D48" s="39">
        <v>83.219909075964921</v>
      </c>
      <c r="E48" s="46">
        <v>220.37963630385903</v>
      </c>
      <c r="F48" s="25"/>
      <c r="G48" s="22"/>
      <c r="H48" s="22"/>
    </row>
    <row r="49" spans="1:8" x14ac:dyDescent="0.25">
      <c r="A49" s="23">
        <v>46</v>
      </c>
      <c r="B49" s="39">
        <v>9717.9986278406977</v>
      </c>
      <c r="C49" s="39">
        <v>131.23073404719798</v>
      </c>
      <c r="D49" s="39">
        <v>82.07691134906581</v>
      </c>
      <c r="E49" s="46">
        <v>213.30764539626381</v>
      </c>
      <c r="F49" s="25"/>
      <c r="G49" s="22"/>
      <c r="H49" s="22"/>
    </row>
    <row r="50" spans="1:8" x14ac:dyDescent="0.25">
      <c r="A50" s="23">
        <v>47</v>
      </c>
      <c r="B50" s="39">
        <v>9592.5486621446798</v>
      </c>
      <c r="C50" s="39">
        <v>125.4499656960179</v>
      </c>
      <c r="D50" s="39">
        <v>80.983321898672486</v>
      </c>
      <c r="E50" s="46">
        <v>206.4332875946904</v>
      </c>
      <c r="F50" s="25"/>
      <c r="G50" s="22"/>
      <c r="H50" s="22"/>
    </row>
    <row r="51" spans="1:8" x14ac:dyDescent="0.25">
      <c r="A51" s="23">
        <v>48</v>
      </c>
      <c r="B51" s="39">
        <v>9472.7349455910626</v>
      </c>
      <c r="C51" s="39">
        <v>119.81371655361727</v>
      </c>
      <c r="D51" s="39">
        <v>79.937905517872338</v>
      </c>
      <c r="E51" s="46">
        <v>199.75162207148961</v>
      </c>
      <c r="F51" s="25"/>
      <c r="G51" s="22"/>
      <c r="H51" s="22"/>
    </row>
    <row r="52" spans="1:8" x14ac:dyDescent="0.25">
      <c r="A52" s="23">
        <v>49</v>
      </c>
      <c r="B52" s="39">
        <v>9358.4165719512857</v>
      </c>
      <c r="C52" s="39">
        <v>114.31837363977684</v>
      </c>
      <c r="D52" s="39">
        <v>78.939457879925527</v>
      </c>
      <c r="E52" s="46">
        <v>193.25783151970236</v>
      </c>
      <c r="F52" s="25"/>
      <c r="G52" s="22"/>
      <c r="H52" s="22"/>
    </row>
    <row r="53" spans="1:8" x14ac:dyDescent="0.25">
      <c r="A53" s="23">
        <v>50</v>
      </c>
      <c r="B53" s="39">
        <v>9249.456157652503</v>
      </c>
      <c r="C53" s="39">
        <v>108.96041429878278</v>
      </c>
      <c r="D53" s="39">
        <v>77.986804766260718</v>
      </c>
      <c r="E53" s="46">
        <v>186.9472190650435</v>
      </c>
      <c r="F53" s="25"/>
      <c r="G53" s="22"/>
      <c r="H53" s="22"/>
    </row>
    <row r="54" spans="1:8" x14ac:dyDescent="0.25">
      <c r="A54" s="23">
        <v>51</v>
      </c>
      <c r="B54" s="39">
        <v>9145.7197537111897</v>
      </c>
      <c r="C54" s="39">
        <v>103.73640394131326</v>
      </c>
      <c r="D54" s="39">
        <v>77.078801313770853</v>
      </c>
      <c r="E54" s="46">
        <v>180.81520525508409</v>
      </c>
      <c r="F54" s="25"/>
      <c r="G54" s="22"/>
      <c r="H54" s="22"/>
    </row>
    <row r="55" spans="1:8" x14ac:dyDescent="0.25">
      <c r="A55" s="23">
        <v>52</v>
      </c>
      <c r="B55" s="39">
        <v>9047.0767598684106</v>
      </c>
      <c r="C55" s="39">
        <v>98.642993842779106</v>
      </c>
      <c r="D55" s="39">
        <v>76.214331280926586</v>
      </c>
      <c r="E55" s="46">
        <v>174.85732512370569</v>
      </c>
      <c r="F55" s="25"/>
      <c r="G55" s="22"/>
      <c r="H55" s="22"/>
    </row>
    <row r="56" spans="1:8" x14ac:dyDescent="0.25">
      <c r="A56" s="23">
        <v>53</v>
      </c>
      <c r="B56" s="39">
        <v>8953.3998408716998</v>
      </c>
      <c r="C56" s="39">
        <v>93.67691899671081</v>
      </c>
      <c r="D56" s="39">
        <v>75.392306332236757</v>
      </c>
      <c r="E56" s="46">
        <v>169.06922532894757</v>
      </c>
      <c r="F56" s="25"/>
      <c r="G56" s="22"/>
      <c r="H56" s="22"/>
    </row>
    <row r="57" spans="1:8" x14ac:dyDescent="0.25">
      <c r="A57" s="23">
        <v>54</v>
      </c>
      <c r="B57" s="39">
        <v>8864.5648448499069</v>
      </c>
      <c r="C57" s="39">
        <v>88.834996021792904</v>
      </c>
      <c r="D57" s="39">
        <v>74.611665340597497</v>
      </c>
      <c r="E57" s="46">
        <v>163.44666136239039</v>
      </c>
      <c r="F57" s="25"/>
      <c r="G57" s="22"/>
      <c r="H57" s="22"/>
    </row>
    <row r="58" spans="1:8" x14ac:dyDescent="0.25">
      <c r="A58" s="23">
        <v>55</v>
      </c>
      <c r="B58" s="39">
        <v>8780.4507237286598</v>
      </c>
      <c r="C58" s="39">
        <v>84.114121121247081</v>
      </c>
      <c r="D58" s="39">
        <v>73.871373707082554</v>
      </c>
      <c r="E58" s="46">
        <v>157.98549482832965</v>
      </c>
      <c r="F58" s="25"/>
      <c r="G58" s="22"/>
      <c r="H58" s="22"/>
    </row>
    <row r="59" spans="1:8" x14ac:dyDescent="0.25">
      <c r="A59" s="23">
        <v>56</v>
      </c>
      <c r="B59" s="39">
        <v>8700.9394556354437</v>
      </c>
      <c r="C59" s="39">
        <v>79.511268093216131</v>
      </c>
      <c r="D59" s="39">
        <v>73.170422697738829</v>
      </c>
      <c r="E59" s="46">
        <v>152.68169079095497</v>
      </c>
      <c r="F59" s="25"/>
      <c r="G59" s="22"/>
      <c r="H59" s="22"/>
    </row>
    <row r="60" spans="1:8" x14ac:dyDescent="0.25">
      <c r="A60" s="23">
        <v>57</v>
      </c>
      <c r="B60" s="39">
        <v>8625.9159692445573</v>
      </c>
      <c r="C60" s="39">
        <v>75.023486390886319</v>
      </c>
      <c r="D60" s="39">
        <v>72.507828796962031</v>
      </c>
      <c r="E60" s="46">
        <v>147.53131518784835</v>
      </c>
      <c r="F60" s="25"/>
      <c r="G60" s="22"/>
      <c r="H60" s="22"/>
    </row>
    <row r="61" spans="1:8" x14ac:dyDescent="0.25">
      <c r="A61" s="23">
        <v>58</v>
      </c>
      <c r="B61" s="39">
        <v>8555.2680700134442</v>
      </c>
      <c r="C61" s="39">
        <v>70.647899231113115</v>
      </c>
      <c r="D61" s="39">
        <v>71.88263307703798</v>
      </c>
      <c r="E61" s="46">
        <v>142.53053230815109</v>
      </c>
      <c r="F61" s="25"/>
      <c r="G61" s="22"/>
      <c r="H61" s="22"/>
    </row>
    <row r="62" spans="1:8" x14ac:dyDescent="0.25">
      <c r="A62" s="23">
        <v>59</v>
      </c>
      <c r="B62" s="39">
        <v>8488.886368263109</v>
      </c>
      <c r="C62" s="39">
        <v>66.381701750335196</v>
      </c>
      <c r="D62" s="39">
        <v>71.293900583445364</v>
      </c>
      <c r="E62" s="46">
        <v>137.67560233378055</v>
      </c>
      <c r="F62" s="25"/>
      <c r="G62" s="22"/>
      <c r="H62" s="22"/>
    </row>
    <row r="63" spans="1:8" x14ac:dyDescent="0.25">
      <c r="A63" s="23">
        <v>60</v>
      </c>
      <c r="B63" s="39">
        <v>8426.664209056531</v>
      </c>
      <c r="C63" s="39">
        <v>62.222159206577999</v>
      </c>
      <c r="D63" s="39">
        <v>70.740719735525914</v>
      </c>
      <c r="E63" s="46">
        <v>132.96287894210391</v>
      </c>
      <c r="F63" s="25"/>
      <c r="G63" s="22"/>
      <c r="H63" s="2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Äriplaan</vt:lpstr>
      <vt:lpstr>Auto hind 31000</vt:lpstr>
      <vt:lpstr>Auto hind 22500€€</vt:lpstr>
      <vt:lpstr>Auto hind 25000€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E6230</dc:creator>
  <cp:lastModifiedBy>Jaan</cp:lastModifiedBy>
  <dcterms:created xsi:type="dcterms:W3CDTF">2019-04-03T07:03:32Z</dcterms:created>
  <dcterms:modified xsi:type="dcterms:W3CDTF">2019-12-04T15:06:13Z</dcterms:modified>
</cp:coreProperties>
</file>